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filterPrivacy="1" autoCompressPictures="0"/>
  <xr:revisionPtr revIDLastSave="0" documentId="13_ncr:1_{9111C993-088F-49A5-826C-936149BD0BE8}" xr6:coauthVersionLast="47" xr6:coauthVersionMax="47" xr10:uidLastSave="{00000000-0000-0000-0000-000000000000}"/>
  <bookViews>
    <workbookView xWindow="-120" yWindow="-120" windowWidth="29040" windowHeight="15840" xr2:uid="{00000000-000D-0000-FFFF-FFFF00000000}"/>
  </bookViews>
  <sheets>
    <sheet name="Yearly Calendar" sheetId="1" r:id="rId1"/>
  </sheets>
  <definedNames>
    <definedName name="AprSun1">DATE(CalendarYear,4,1)-WEEKDAY(DATE(CalendarYear,4,1))</definedName>
    <definedName name="AugSun1">DATE(CalendarYear,8,1)-WEEKDAY(DATE(CalendarYear,8,1))</definedName>
    <definedName name="CalendarYear">'Yearly Calendar'!$C$1</definedName>
    <definedName name="DecSun1">DATE(CalendarYear,12,1)-WEEKDAY(DATE(CalendarYear,12,1))</definedName>
    <definedName name="FebSun1">DATE(CalendarYear,2,1)-WEEKDAY(DATE(CalendarYear,2,1))</definedName>
    <definedName name="JanSun1">DATE(CalendarYear,1,1)-WEEKDAY(DATE(CalendarYear,1,1))</definedName>
    <definedName name="JulSun1">DATE(CalendarYear,7,1)-WEEKDAY(DATE(CalendarYear,7,1))</definedName>
    <definedName name="JunSun1">DATE(CalendarYear,6,1)-WEEKDAY(DATE(CalendarYear,6,1))</definedName>
    <definedName name="MarSun1">DATE(CalendarYear,3,1)-WEEKDAY(DATE(CalendarYear,3,1))</definedName>
    <definedName name="MaySun1">DATE(CalendarYear,5,1)-WEEKDAY(DATE(CalendarYear,5,1))</definedName>
    <definedName name="NovSun1">DATE(CalendarYear,11,1)-WEEKDAY(DATE(CalendarYear,11,1))</definedName>
    <definedName name="OctSun1">DATE(CalendarYear,10,1)-WEEKDAY(DATE(CalendarYear,10,1))</definedName>
    <definedName name="_xlnm.Print_Area" localSheetId="0">'Yearly Calendar'!$B$1:$W$55</definedName>
    <definedName name="SepSun1">DATE(CalendarYear,9,1)-WEEKDAY(DATE(CalendarYear,9,1))</definedName>
  </definedNames>
  <calcPr calcId="191029"/>
  <extLst>
    <ext xmlns:mx="http://schemas.microsoft.com/office/mac/excel/2008/main" uri="{7523E5D3-25F3-A5E0-1632-64F254C22452}">
      <mx:ArchID Flags="2"/>
    </ext>
  </extLst>
</workbook>
</file>

<file path=xl/calcChain.xml><?xml version="1.0" encoding="utf-8"?>
<calcChain xmlns="http://schemas.openxmlformats.org/spreadsheetml/2006/main">
  <c r="M27" i="1" l="1"/>
  <c r="N27" i="1"/>
  <c r="O27" i="1"/>
  <c r="P27" i="1"/>
  <c r="E9" i="1"/>
  <c r="C27" i="1"/>
  <c r="D27" i="1"/>
  <c r="E27" i="1"/>
  <c r="F27" i="1"/>
  <c r="G27" i="1"/>
  <c r="I27" i="1"/>
  <c r="G7" i="1"/>
  <c r="Q55" i="1" l="1"/>
  <c r="P55" i="1"/>
  <c r="O55" i="1"/>
  <c r="N55" i="1"/>
  <c r="M55" i="1"/>
  <c r="L55" i="1"/>
  <c r="Q54" i="1"/>
  <c r="P54" i="1"/>
  <c r="O54" i="1"/>
  <c r="N54" i="1"/>
  <c r="M54" i="1"/>
  <c r="L54" i="1"/>
  <c r="K54" i="1"/>
  <c r="Q53" i="1"/>
  <c r="P53" i="1"/>
  <c r="O53" i="1"/>
  <c r="N53" i="1"/>
  <c r="M53" i="1"/>
  <c r="L53" i="1"/>
  <c r="K53" i="1"/>
  <c r="Q52" i="1"/>
  <c r="P52" i="1"/>
  <c r="O52" i="1"/>
  <c r="N52" i="1"/>
  <c r="M52" i="1"/>
  <c r="L52" i="1"/>
  <c r="K52" i="1"/>
  <c r="Q51" i="1"/>
  <c r="P51" i="1"/>
  <c r="O51" i="1"/>
  <c r="N51" i="1"/>
  <c r="M51" i="1"/>
  <c r="L51" i="1"/>
  <c r="K51" i="1"/>
  <c r="Q50" i="1"/>
  <c r="P50" i="1"/>
  <c r="O50" i="1"/>
  <c r="N50" i="1"/>
  <c r="M50" i="1"/>
  <c r="L50" i="1"/>
  <c r="K50" i="1"/>
  <c r="I55" i="1"/>
  <c r="H55" i="1"/>
  <c r="G55" i="1"/>
  <c r="F55" i="1"/>
  <c r="E55" i="1"/>
  <c r="D55" i="1"/>
  <c r="C55" i="1"/>
  <c r="I54" i="1"/>
  <c r="H54" i="1"/>
  <c r="G54" i="1"/>
  <c r="F54" i="1"/>
  <c r="E54" i="1"/>
  <c r="D54" i="1"/>
  <c r="C54" i="1"/>
  <c r="I53" i="1"/>
  <c r="H53" i="1"/>
  <c r="G53" i="1"/>
  <c r="F53" i="1"/>
  <c r="E53" i="1"/>
  <c r="D53" i="1"/>
  <c r="C53" i="1"/>
  <c r="I52" i="1"/>
  <c r="H52" i="1"/>
  <c r="G52" i="1"/>
  <c r="F52" i="1"/>
  <c r="E52" i="1"/>
  <c r="D52" i="1"/>
  <c r="C52" i="1"/>
  <c r="I51" i="1"/>
  <c r="H51" i="1"/>
  <c r="G51" i="1"/>
  <c r="F51" i="1"/>
  <c r="E51" i="1"/>
  <c r="D51" i="1"/>
  <c r="C51" i="1"/>
  <c r="I50" i="1"/>
  <c r="H50" i="1"/>
  <c r="G50" i="1"/>
  <c r="F50" i="1"/>
  <c r="E50" i="1"/>
  <c r="D50" i="1"/>
  <c r="C50" i="1"/>
  <c r="Q46" i="1"/>
  <c r="P46" i="1"/>
  <c r="O46" i="1"/>
  <c r="N46" i="1"/>
  <c r="M46" i="1"/>
  <c r="L46" i="1"/>
  <c r="K46" i="1"/>
  <c r="Q45" i="1"/>
  <c r="P45" i="1"/>
  <c r="O45" i="1"/>
  <c r="N45" i="1"/>
  <c r="M45" i="1"/>
  <c r="L45" i="1"/>
  <c r="K45" i="1"/>
  <c r="Q44" i="1"/>
  <c r="P44" i="1"/>
  <c r="O44" i="1"/>
  <c r="N44" i="1"/>
  <c r="M44" i="1"/>
  <c r="L44" i="1"/>
  <c r="K44" i="1"/>
  <c r="Q43" i="1"/>
  <c r="P43" i="1"/>
  <c r="O43" i="1"/>
  <c r="N43" i="1"/>
  <c r="M43" i="1"/>
  <c r="L43" i="1"/>
  <c r="K43" i="1"/>
  <c r="Q42" i="1"/>
  <c r="P42" i="1"/>
  <c r="O42" i="1"/>
  <c r="N42" i="1"/>
  <c r="M42" i="1"/>
  <c r="L42" i="1"/>
  <c r="K42" i="1"/>
  <c r="Q41" i="1"/>
  <c r="P41" i="1"/>
  <c r="O41" i="1"/>
  <c r="N41" i="1"/>
  <c r="M41" i="1"/>
  <c r="L41" i="1"/>
  <c r="K41" i="1"/>
  <c r="I46" i="1"/>
  <c r="H46" i="1"/>
  <c r="G46" i="1"/>
  <c r="F46" i="1"/>
  <c r="E46" i="1"/>
  <c r="D46" i="1"/>
  <c r="C46" i="1"/>
  <c r="I45" i="1"/>
  <c r="H45" i="1"/>
  <c r="G45" i="1"/>
  <c r="F45" i="1"/>
  <c r="E45" i="1"/>
  <c r="D45" i="1"/>
  <c r="C45" i="1"/>
  <c r="I44" i="1"/>
  <c r="H44" i="1"/>
  <c r="G44" i="1"/>
  <c r="F44" i="1"/>
  <c r="E44" i="1"/>
  <c r="D44" i="1"/>
  <c r="C44" i="1"/>
  <c r="I43" i="1"/>
  <c r="H43" i="1"/>
  <c r="G43" i="1"/>
  <c r="F43" i="1"/>
  <c r="E43" i="1"/>
  <c r="D43" i="1"/>
  <c r="C43" i="1"/>
  <c r="I42" i="1"/>
  <c r="H42" i="1"/>
  <c r="G42" i="1"/>
  <c r="F42" i="1"/>
  <c r="E42" i="1"/>
  <c r="D42" i="1"/>
  <c r="C42" i="1"/>
  <c r="I41" i="1"/>
  <c r="H41" i="1"/>
  <c r="G41" i="1"/>
  <c r="F41" i="1"/>
  <c r="E41" i="1"/>
  <c r="D41" i="1"/>
  <c r="C41" i="1"/>
  <c r="Q37" i="1"/>
  <c r="P37" i="1"/>
  <c r="O37" i="1"/>
  <c r="N37" i="1"/>
  <c r="M37" i="1"/>
  <c r="L37" i="1"/>
  <c r="K37" i="1"/>
  <c r="Q36" i="1"/>
  <c r="P36" i="1"/>
  <c r="O36" i="1"/>
  <c r="N36" i="1"/>
  <c r="M36" i="1"/>
  <c r="L36" i="1"/>
  <c r="K36" i="1"/>
  <c r="Q35" i="1"/>
  <c r="P35" i="1"/>
  <c r="O35" i="1"/>
  <c r="N35" i="1"/>
  <c r="M35" i="1"/>
  <c r="L35" i="1"/>
  <c r="K35" i="1"/>
  <c r="Q34" i="1"/>
  <c r="P34" i="1"/>
  <c r="O34" i="1"/>
  <c r="N34" i="1"/>
  <c r="M34" i="1"/>
  <c r="L34" i="1"/>
  <c r="K34" i="1"/>
  <c r="Q33" i="1"/>
  <c r="P33" i="1"/>
  <c r="O33" i="1"/>
  <c r="N33" i="1"/>
  <c r="M33" i="1"/>
  <c r="L33" i="1"/>
  <c r="K33" i="1"/>
  <c r="Q32" i="1"/>
  <c r="P32" i="1"/>
  <c r="O32" i="1"/>
  <c r="N32" i="1"/>
  <c r="M32" i="1"/>
  <c r="L32" i="1"/>
  <c r="K32" i="1"/>
  <c r="I37" i="1"/>
  <c r="H37" i="1"/>
  <c r="G37" i="1"/>
  <c r="F37" i="1"/>
  <c r="E37" i="1"/>
  <c r="D37" i="1"/>
  <c r="C37" i="1"/>
  <c r="I36" i="1"/>
  <c r="H36" i="1"/>
  <c r="G36" i="1"/>
  <c r="F36" i="1"/>
  <c r="E36" i="1"/>
  <c r="D36" i="1"/>
  <c r="C36" i="1"/>
  <c r="I35" i="1"/>
  <c r="H35" i="1"/>
  <c r="G35" i="1"/>
  <c r="F35" i="1"/>
  <c r="E35" i="1"/>
  <c r="D35" i="1"/>
  <c r="C35" i="1"/>
  <c r="I34" i="1"/>
  <c r="H34" i="1"/>
  <c r="G34" i="1"/>
  <c r="F34" i="1"/>
  <c r="E34" i="1"/>
  <c r="D34" i="1"/>
  <c r="C34" i="1"/>
  <c r="I33" i="1"/>
  <c r="H33" i="1"/>
  <c r="G33" i="1"/>
  <c r="F33" i="1"/>
  <c r="E33" i="1"/>
  <c r="D33" i="1"/>
  <c r="C33" i="1"/>
  <c r="I32" i="1"/>
  <c r="H32" i="1"/>
  <c r="G32" i="1"/>
  <c r="F32" i="1"/>
  <c r="E32" i="1"/>
  <c r="D32" i="1"/>
  <c r="C32" i="1"/>
  <c r="Q28" i="1"/>
  <c r="P28" i="1"/>
  <c r="O28" i="1"/>
  <c r="N28" i="1"/>
  <c r="M28" i="1"/>
  <c r="L28" i="1"/>
  <c r="K28" i="1"/>
  <c r="Q27" i="1"/>
  <c r="L27" i="1"/>
  <c r="K27" i="1"/>
  <c r="Q26" i="1"/>
  <c r="P26" i="1"/>
  <c r="O26" i="1"/>
  <c r="N26" i="1"/>
  <c r="M26" i="1"/>
  <c r="L26" i="1"/>
  <c r="K26" i="1"/>
  <c r="Q25" i="1"/>
  <c r="P25" i="1"/>
  <c r="O25" i="1"/>
  <c r="N25" i="1"/>
  <c r="M25" i="1"/>
  <c r="L25" i="1"/>
  <c r="K25" i="1"/>
  <c r="Q24" i="1"/>
  <c r="P24" i="1"/>
  <c r="O24" i="1"/>
  <c r="N24" i="1"/>
  <c r="M24" i="1"/>
  <c r="L24" i="1"/>
  <c r="K24" i="1"/>
  <c r="Q23" i="1"/>
  <c r="P23" i="1"/>
  <c r="O23" i="1"/>
  <c r="N23" i="1"/>
  <c r="M23" i="1"/>
  <c r="L23" i="1"/>
  <c r="K23" i="1"/>
  <c r="I28" i="1"/>
  <c r="H28" i="1"/>
  <c r="G28" i="1"/>
  <c r="F28" i="1"/>
  <c r="E28" i="1"/>
  <c r="D28" i="1"/>
  <c r="C28" i="1"/>
  <c r="I26" i="1"/>
  <c r="H26" i="1"/>
  <c r="G26" i="1"/>
  <c r="F26" i="1"/>
  <c r="E26" i="1"/>
  <c r="D26" i="1"/>
  <c r="C26" i="1"/>
  <c r="I25" i="1"/>
  <c r="H25" i="1"/>
  <c r="G25" i="1"/>
  <c r="F25" i="1"/>
  <c r="E25" i="1"/>
  <c r="D25" i="1"/>
  <c r="C25" i="1"/>
  <c r="I24" i="1"/>
  <c r="H24" i="1"/>
  <c r="G24" i="1"/>
  <c r="F24" i="1"/>
  <c r="E24" i="1"/>
  <c r="D24" i="1"/>
  <c r="C24" i="1"/>
  <c r="I23" i="1"/>
  <c r="H23" i="1"/>
  <c r="G23" i="1"/>
  <c r="F23" i="1"/>
  <c r="E23" i="1"/>
  <c r="D23" i="1"/>
  <c r="C23" i="1"/>
  <c r="Q19" i="1"/>
  <c r="P19" i="1"/>
  <c r="O19" i="1"/>
  <c r="N19" i="1"/>
  <c r="M19" i="1"/>
  <c r="L19" i="1"/>
  <c r="K19" i="1"/>
  <c r="Q18" i="1"/>
  <c r="P18" i="1"/>
  <c r="O18" i="1"/>
  <c r="N18" i="1"/>
  <c r="M18" i="1"/>
  <c r="L18" i="1"/>
  <c r="K18" i="1"/>
  <c r="Q17" i="1"/>
  <c r="P17" i="1"/>
  <c r="O17" i="1"/>
  <c r="N17" i="1"/>
  <c r="M17" i="1"/>
  <c r="L17" i="1"/>
  <c r="K17" i="1"/>
  <c r="Q16" i="1"/>
  <c r="P16" i="1"/>
  <c r="O16" i="1"/>
  <c r="N16" i="1"/>
  <c r="M16" i="1"/>
  <c r="L16" i="1"/>
  <c r="K16" i="1"/>
  <c r="Q15" i="1"/>
  <c r="N15" i="1"/>
  <c r="M15" i="1"/>
  <c r="L15" i="1"/>
  <c r="K15" i="1"/>
  <c r="Q14" i="1"/>
  <c r="P14" i="1"/>
  <c r="O14" i="1"/>
  <c r="N14" i="1"/>
  <c r="M14" i="1"/>
  <c r="L14" i="1"/>
  <c r="K14" i="1"/>
  <c r="I19" i="1"/>
  <c r="H19" i="1"/>
  <c r="G19" i="1"/>
  <c r="F19" i="1"/>
  <c r="E19" i="1"/>
  <c r="D19" i="1"/>
  <c r="C19" i="1"/>
  <c r="I18" i="1"/>
  <c r="H18" i="1"/>
  <c r="G18" i="1"/>
  <c r="F18" i="1"/>
  <c r="E18" i="1"/>
  <c r="D18" i="1"/>
  <c r="C18" i="1"/>
  <c r="I17" i="1"/>
  <c r="H17" i="1"/>
  <c r="G17" i="1"/>
  <c r="F17" i="1"/>
  <c r="E17" i="1"/>
  <c r="D17" i="1"/>
  <c r="C17" i="1"/>
  <c r="I16" i="1"/>
  <c r="H16" i="1"/>
  <c r="G16" i="1"/>
  <c r="F16" i="1"/>
  <c r="E16" i="1"/>
  <c r="D16" i="1"/>
  <c r="C16" i="1"/>
  <c r="I15" i="1"/>
  <c r="H15" i="1"/>
  <c r="G15" i="1"/>
  <c r="F15" i="1"/>
  <c r="E15" i="1"/>
  <c r="D15" i="1"/>
  <c r="C15" i="1"/>
  <c r="I14" i="1"/>
  <c r="H14" i="1"/>
  <c r="G14" i="1"/>
  <c r="F14" i="1"/>
  <c r="E14" i="1"/>
  <c r="D14" i="1"/>
  <c r="C14" i="1"/>
  <c r="Q10" i="1"/>
  <c r="P10" i="1"/>
  <c r="O10" i="1"/>
  <c r="N10" i="1"/>
  <c r="M10" i="1"/>
  <c r="L10" i="1"/>
  <c r="K10" i="1"/>
  <c r="Q9" i="1"/>
  <c r="P9" i="1"/>
  <c r="O9" i="1"/>
  <c r="N9" i="1"/>
  <c r="M9" i="1"/>
  <c r="L9" i="1"/>
  <c r="K9" i="1"/>
  <c r="Q8" i="1"/>
  <c r="P8" i="1"/>
  <c r="O8" i="1"/>
  <c r="N8" i="1"/>
  <c r="M8" i="1"/>
  <c r="L8" i="1"/>
  <c r="K8" i="1"/>
  <c r="Q7" i="1"/>
  <c r="P7" i="1"/>
  <c r="O7" i="1"/>
  <c r="N7" i="1"/>
  <c r="M7" i="1"/>
  <c r="L7" i="1"/>
  <c r="K7" i="1"/>
  <c r="Q6" i="1"/>
  <c r="P6" i="1"/>
  <c r="O6" i="1"/>
  <c r="N6" i="1"/>
  <c r="M6" i="1"/>
  <c r="L6" i="1"/>
  <c r="K6" i="1"/>
  <c r="Q5" i="1"/>
  <c r="P5" i="1"/>
  <c r="O5" i="1"/>
  <c r="N5" i="1"/>
  <c r="M5" i="1"/>
  <c r="L5" i="1"/>
  <c r="K5" i="1"/>
  <c r="I10" i="1"/>
  <c r="H10" i="1"/>
  <c r="G10" i="1"/>
  <c r="F10" i="1"/>
  <c r="E10" i="1"/>
  <c r="D10" i="1"/>
  <c r="C10" i="1"/>
  <c r="I9" i="1"/>
  <c r="H9" i="1"/>
  <c r="G9" i="1"/>
  <c r="F9" i="1"/>
  <c r="D9" i="1"/>
  <c r="C9" i="1"/>
  <c r="I8" i="1"/>
  <c r="H8" i="1"/>
  <c r="G8" i="1"/>
  <c r="F8" i="1"/>
  <c r="E8" i="1"/>
  <c r="D8" i="1"/>
  <c r="C8" i="1"/>
  <c r="I7" i="1"/>
  <c r="H7" i="1"/>
  <c r="F7" i="1"/>
  <c r="E7" i="1"/>
  <c r="D7" i="1"/>
  <c r="C7" i="1"/>
  <c r="I6" i="1"/>
  <c r="H6" i="1"/>
  <c r="G6" i="1"/>
  <c r="F6" i="1"/>
  <c r="E6" i="1"/>
  <c r="D6" i="1"/>
  <c r="C6" i="1"/>
  <c r="I5" i="1"/>
  <c r="H5" i="1"/>
  <c r="G5" i="1"/>
  <c r="F5" i="1"/>
  <c r="E5" i="1"/>
  <c r="D5" i="1"/>
  <c r="C5" i="1"/>
</calcChain>
</file>

<file path=xl/sharedStrings.xml><?xml version="1.0" encoding="utf-8"?>
<sst xmlns="http://schemas.openxmlformats.org/spreadsheetml/2006/main" count="147" uniqueCount="70">
  <si>
    <t>SUN</t>
  </si>
  <si>
    <t>MON</t>
  </si>
  <si>
    <t>TUE</t>
  </si>
  <si>
    <t>WED</t>
  </si>
  <si>
    <t>FRI</t>
  </si>
  <si>
    <t>SAT</t>
  </si>
  <si>
    <t>THU</t>
  </si>
  <si>
    <t>Create a Small Business Calendar for any year in this worksheet. Helpful instructions on how to use this worksheet are in cells in this column. Select the spinner in cell at right to change the year in cell C1. Important Dates label is in cell U1</t>
  </si>
  <si>
    <t>Tip is in cell at right</t>
  </si>
  <si>
    <t>Selected year calendar is in cells C3 through Q55, January calendar in cells C4 to I10, and February calendar in cells K4 to Q10. January label is in cell C3 and February in cell K3. Enter important dates and occasions in cells U3 through U42</t>
  </si>
  <si>
    <t>March label is in cell C12 and April in cell K12</t>
  </si>
  <si>
    <t>May label is in cell C21 and June in cell K21</t>
  </si>
  <si>
    <t>July label is in cell C30 and August in cell K30</t>
  </si>
  <si>
    <t>September label is in cell C39 and October in cell K39</t>
  </si>
  <si>
    <t>Enter Street Address in cell U44</t>
  </si>
  <si>
    <t>Enter City, State, and Zip Code in cell U45. Next instruction is in cell A47</t>
  </si>
  <si>
    <t>November label is in cell C48 and December in cell K48. Enter Email address in cell U48</t>
  </si>
  <si>
    <t>Logo placeholder is in this cell.</t>
  </si>
  <si>
    <t>January calendar table is in cells C4 to I10 and February calendar table in cells K4 to Q10. Next instruction is in cell A12</t>
  </si>
  <si>
    <t>March calendar table is in cells C13 to I19 and April calendar table in cells K13 to Q19. Next instruction is in cell A21</t>
  </si>
  <si>
    <t>May calendar table is in cells C22 to I28 and June calendar table in cells K22 to Q28. Next instruction is in cell A30</t>
  </si>
  <si>
    <t>July calendar table is in cells C31 to I37 and August calendar table in cells K31 to Q37. Next instruction is in cell A39</t>
  </si>
  <si>
    <t>September calendar table is in cells C40 to I46 and October calendar in cells K40 to Q46. Next instruction is in cell A44</t>
  </si>
  <si>
    <t>Enter Company Phone Number in cell U47</t>
  </si>
  <si>
    <t>November calendar table is in cells C49 to I55 and December calendar in cells K49 to Q55. Next instruction is in cell A51</t>
  </si>
  <si>
    <t>Add company logo in cell U51</t>
  </si>
  <si>
    <t>Novruz Holiday</t>
  </si>
  <si>
    <t>Həsən bəy Zərdabi 2A</t>
  </si>
  <si>
    <t>AZ1141</t>
  </si>
  <si>
    <t xml:space="preserve"> +994124989820</t>
  </si>
  <si>
    <t>info@bse.az</t>
  </si>
  <si>
    <t>bfb.az</t>
  </si>
  <si>
    <t>Yanvar</t>
  </si>
  <si>
    <t>Fevral</t>
  </si>
  <si>
    <t>Mart</t>
  </si>
  <si>
    <t>Aprel</t>
  </si>
  <si>
    <t>İyun</t>
  </si>
  <si>
    <t>İyul</t>
  </si>
  <si>
    <t>Avqust</t>
  </si>
  <si>
    <t>Sentyabr</t>
  </si>
  <si>
    <t>Oktyabr</t>
  </si>
  <si>
    <t>Noyabr</t>
  </si>
  <si>
    <t>Dekabr</t>
  </si>
  <si>
    <t>Yeni il bayramı</t>
  </si>
  <si>
    <t>20 Yanvar</t>
  </si>
  <si>
    <t>Matəm günü</t>
  </si>
  <si>
    <t>Beynəlxalq qadınlar günü</t>
  </si>
  <si>
    <t>Qələbə günü</t>
  </si>
  <si>
    <t>Respublika günü</t>
  </si>
  <si>
    <t xml:space="preserve">15 İyun </t>
  </si>
  <si>
    <t>Milli qurtuluş günü</t>
  </si>
  <si>
    <t>Milli ordu günü</t>
  </si>
  <si>
    <t>Qurban bayramı</t>
  </si>
  <si>
    <t xml:space="preserve">9 Noyabr </t>
  </si>
  <si>
    <t>Dövlət Bayraq günü</t>
  </si>
  <si>
    <t>31 Dekabr</t>
  </si>
  <si>
    <t>Dünya azərbaycanlılarının həmrəylik günü</t>
  </si>
  <si>
    <t>May</t>
  </si>
  <si>
    <t>8 Mart</t>
  </si>
  <si>
    <t xml:space="preserve">8 Noyabr </t>
  </si>
  <si>
    <t>Azərbaycan Respublikasının Zəfər günü</t>
  </si>
  <si>
    <t>Qeyri-iş günləri</t>
  </si>
  <si>
    <t>Ramazan Bayramı</t>
  </si>
  <si>
    <t>9 May</t>
  </si>
  <si>
    <t xml:space="preserve"> 28 May </t>
  </si>
  <si>
    <t>26 İyun</t>
  </si>
  <si>
    <t xml:space="preserve">20,21,22,23,24  Mart </t>
  </si>
  <si>
    <t>Yanvar 1,2,3,4,5,6</t>
  </si>
  <si>
    <t>10,11,12 Aprel</t>
  </si>
  <si>
    <t>16,17 İyun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</si>
</sst>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
    <numFmt numFmtId="165" formatCode=";;;"/>
  </numFmts>
  <fonts count="19" x14ac:knownFonts="1">
    <font>
      <sz val="8"/>
      <color theme="1"/>
      <name val="Calibri"/>
      <family val="2"/>
      <scheme val="minor"/>
    </font>
    <font>
      <sz val="11"/>
      <color theme="1"/>
      <name val="Calibri"/>
      <family val="2"/>
      <scheme val="minor"/>
    </font>
    <font>
      <sz val="8"/>
      <name val="Calibri"/>
      <family val="2"/>
      <scheme val="minor"/>
    </font>
    <font>
      <b/>
      <sz val="12"/>
      <color theme="1"/>
      <name val="Calibri"/>
      <family val="2"/>
      <scheme val="major"/>
    </font>
    <font>
      <b/>
      <sz val="26"/>
      <color theme="0"/>
      <name val="Calibri"/>
      <family val="2"/>
      <scheme val="major"/>
    </font>
    <font>
      <sz val="8"/>
      <color theme="0"/>
      <name val="Calibri"/>
      <family val="2"/>
      <scheme val="minor"/>
    </font>
    <font>
      <u/>
      <sz val="8"/>
      <color theme="10"/>
      <name val="Calibri"/>
      <family val="2"/>
      <scheme val="minor"/>
    </font>
    <font>
      <b/>
      <sz val="12"/>
      <color rgb="FFC00000"/>
      <name val="Calibri"/>
      <family val="2"/>
      <scheme val="major"/>
    </font>
    <font>
      <sz val="12"/>
      <color theme="1"/>
      <name val="Calibri"/>
      <family val="2"/>
      <scheme val="minor"/>
    </font>
    <font>
      <sz val="12"/>
      <color rgb="FFC00000"/>
      <name val="Calibri"/>
      <family val="2"/>
      <scheme val="minor"/>
    </font>
    <font>
      <b/>
      <sz val="12"/>
      <color theme="1" tint="0.34998626667073579"/>
      <name val="Calibri"/>
      <family val="2"/>
      <scheme val="minor"/>
    </font>
    <font>
      <sz val="12"/>
      <color theme="1" tint="0.14999847407452621"/>
      <name val="Calibri"/>
      <family val="2"/>
      <scheme val="minor"/>
    </font>
    <font>
      <sz val="12"/>
      <color rgb="FFFF0000"/>
      <name val="Calibri"/>
      <family val="2"/>
      <scheme val="minor"/>
    </font>
    <font>
      <sz val="12"/>
      <name val="Calibri"/>
      <family val="2"/>
      <scheme val="minor"/>
    </font>
    <font>
      <sz val="12"/>
      <color theme="8"/>
      <name val="Calibri"/>
      <family val="2"/>
      <scheme val="minor"/>
    </font>
    <font>
      <u/>
      <sz val="12"/>
      <name val="Calibri"/>
      <family val="2"/>
      <scheme val="minor"/>
    </font>
    <font>
      <sz val="12"/>
      <color rgb="FF000000"/>
      <name val="Calibri"/>
      <family val="2"/>
      <scheme val="major"/>
    </font>
    <font>
      <i/>
      <sz val="12"/>
      <color theme="8" tint="-0.499984740745262"/>
      <name val="Calibri"/>
      <family val="2"/>
      <scheme val="minor"/>
    </font>
    <font>
      <b/>
      <sz val="18"/>
      <color theme="0"/>
      <name val="Calibri"/>
      <family val="2"/>
      <scheme val="major"/>
    </font>
  </fonts>
  <fills count="5">
    <fill>
      <patternFill patternType="none"/>
    </fill>
    <fill>
      <patternFill patternType="gray125"/>
    </fill>
    <fill>
      <patternFill patternType="solid">
        <fgColor rgb="FFC00000"/>
        <bgColor indexed="64"/>
      </patternFill>
    </fill>
    <fill>
      <patternFill patternType="solid">
        <fgColor theme="5" tint="0.79998168889431442"/>
        <bgColor indexed="64"/>
      </patternFill>
    </fill>
    <fill>
      <patternFill patternType="solid">
        <fgColor theme="0"/>
        <bgColor indexed="64"/>
      </patternFill>
    </fill>
  </fills>
  <borders count="2">
    <border>
      <left/>
      <right/>
      <top/>
      <bottom/>
      <diagonal/>
    </border>
    <border>
      <left/>
      <right/>
      <top/>
      <bottom style="thin">
        <color rgb="FFC00000"/>
      </bottom>
      <diagonal/>
    </border>
  </borders>
  <cellStyleXfs count="2">
    <xf numFmtId="0" fontId="0" fillId="0" borderId="0"/>
    <xf numFmtId="0" fontId="6" fillId="0" borderId="0" applyNumberFormat="0" applyFill="0" applyBorder="0" applyAlignment="0" applyProtection="0"/>
  </cellStyleXfs>
  <cellXfs count="38">
    <xf numFmtId="0" fontId="0" fillId="0" borderId="0" xfId="0"/>
    <xf numFmtId="164" fontId="0" fillId="0" borderId="0" xfId="0" applyNumberFormat="1"/>
    <xf numFmtId="0" fontId="3" fillId="0" borderId="0" xfId="0" applyFont="1"/>
    <xf numFmtId="49" fontId="0" fillId="0" borderId="0" xfId="0" applyNumberFormat="1"/>
    <xf numFmtId="165" fontId="0" fillId="0" borderId="0" xfId="0" applyNumberFormat="1" applyAlignment="1">
      <alignment wrapText="1"/>
    </xf>
    <xf numFmtId="165" fontId="1" fillId="0" borderId="0" xfId="0" applyNumberFormat="1" applyFont="1" applyAlignment="1">
      <alignment vertical="center"/>
    </xf>
    <xf numFmtId="165" fontId="0" fillId="0" borderId="0" xfId="0" applyNumberFormat="1"/>
    <xf numFmtId="0" fontId="0" fillId="2" borderId="0" xfId="0" applyFill="1"/>
    <xf numFmtId="0" fontId="4" fillId="2" borderId="0" xfId="0" applyFont="1" applyFill="1" applyAlignment="1">
      <alignment vertical="center"/>
    </xf>
    <xf numFmtId="0" fontId="5" fillId="2" borderId="0" xfId="0" applyFont="1" applyFill="1"/>
    <xf numFmtId="0" fontId="8" fillId="0" borderId="0" xfId="0" applyFont="1"/>
    <xf numFmtId="0" fontId="8" fillId="2" borderId="0" xfId="0" applyFont="1" applyFill="1"/>
    <xf numFmtId="49" fontId="9" fillId="0" borderId="0" xfId="0" applyNumberFormat="1" applyFont="1" applyAlignment="1">
      <alignment horizontal="left"/>
    </xf>
    <xf numFmtId="0" fontId="10" fillId="0" borderId="0" xfId="0" applyFont="1" applyAlignment="1">
      <alignment horizontal="center"/>
    </xf>
    <xf numFmtId="0" fontId="8" fillId="0" borderId="0" xfId="0" applyFont="1" applyAlignment="1">
      <alignment horizontal="center"/>
    </xf>
    <xf numFmtId="49" fontId="11" fillId="0" borderId="0" xfId="0" applyNumberFormat="1" applyFont="1" applyAlignment="1">
      <alignment horizontal="left"/>
    </xf>
    <xf numFmtId="164" fontId="8" fillId="0" borderId="0" xfId="0" applyNumberFormat="1" applyFont="1" applyAlignment="1">
      <alignment horizontal="center"/>
    </xf>
    <xf numFmtId="164" fontId="12" fillId="0" borderId="0" xfId="0" applyNumberFormat="1" applyFont="1" applyAlignment="1">
      <alignment horizontal="center"/>
    </xf>
    <xf numFmtId="49" fontId="8" fillId="0" borderId="0" xfId="0" applyNumberFormat="1" applyFont="1" applyAlignment="1">
      <alignment horizontal="left"/>
    </xf>
    <xf numFmtId="164" fontId="8" fillId="4" borderId="0" xfId="0" applyNumberFormat="1" applyFont="1" applyFill="1" applyAlignment="1">
      <alignment horizontal="center"/>
    </xf>
    <xf numFmtId="164" fontId="8" fillId="0" borderId="0" xfId="0" applyNumberFormat="1" applyFont="1"/>
    <xf numFmtId="164" fontId="8" fillId="2" borderId="0" xfId="0" applyNumberFormat="1" applyFont="1" applyFill="1"/>
    <xf numFmtId="49" fontId="9" fillId="0" borderId="1" xfId="0" applyNumberFormat="1" applyFont="1" applyBorder="1" applyAlignment="1">
      <alignment horizontal="left"/>
    </xf>
    <xf numFmtId="49" fontId="13" fillId="0" borderId="0" xfId="0" applyNumberFormat="1" applyFont="1"/>
    <xf numFmtId="49" fontId="15" fillId="0" borderId="0" xfId="1" applyNumberFormat="1" applyFont="1"/>
    <xf numFmtId="49" fontId="14" fillId="0" borderId="0" xfId="0" applyNumberFormat="1" applyFont="1"/>
    <xf numFmtId="49" fontId="8" fillId="0" borderId="0" xfId="0" applyNumberFormat="1" applyFont="1"/>
    <xf numFmtId="164" fontId="13" fillId="4" borderId="0" xfId="0" applyNumberFormat="1" applyFont="1" applyFill="1" applyAlignment="1">
      <alignment horizontal="center"/>
    </xf>
    <xf numFmtId="0" fontId="16" fillId="0" borderId="0" xfId="0" applyFont="1"/>
    <xf numFmtId="0" fontId="18" fillId="2" borderId="0" xfId="0" applyFont="1" applyFill="1" applyAlignment="1">
      <alignment vertical="center"/>
    </xf>
    <xf numFmtId="164" fontId="12" fillId="3" borderId="0" xfId="0" applyNumberFormat="1" applyFont="1" applyFill="1" applyAlignment="1">
      <alignment horizontal="center"/>
    </xf>
    <xf numFmtId="164" fontId="12" fillId="4" borderId="0" xfId="0" applyNumberFormat="1" applyFont="1" applyFill="1" applyAlignment="1">
      <alignment horizontal="center"/>
    </xf>
    <xf numFmtId="164" fontId="13" fillId="0" borderId="0" xfId="0" applyNumberFormat="1" applyFont="1" applyAlignment="1">
      <alignment horizontal="center"/>
    </xf>
    <xf numFmtId="0" fontId="0" fillId="0" borderId="0" xfId="0" applyAlignment="1">
      <alignment horizontal="center"/>
    </xf>
    <xf numFmtId="0" fontId="7" fillId="0" borderId="0" xfId="0" applyFont="1" applyAlignment="1">
      <alignment horizontal="left"/>
    </xf>
    <xf numFmtId="0" fontId="4" fillId="2" borderId="0" xfId="0" applyFont="1" applyFill="1" applyAlignment="1">
      <alignment horizontal="left" vertical="center"/>
    </xf>
    <xf numFmtId="0" fontId="17" fillId="0" borderId="0" xfId="0" applyFont="1" applyAlignment="1">
      <alignment horizontal="left" vertical="center" indent="2"/>
    </xf>
    <xf numFmtId="165" fontId="8" fillId="0" borderId="0" xfId="0" applyNumberFormat="1" applyFont="1" applyAlignment="1">
      <alignment horizontal="center"/>
    </xf>
  </cellXfs>
  <cellStyles count="2">
    <cellStyle name="Hyperlink" xfId="1" builtinId="8"/>
    <cellStyle name="Normal" xfId="0" builtinId="0" customBuiltin="1"/>
  </cellStyles>
  <dxfs count="108">
    <dxf>
      <font>
        <b val="0"/>
        <i val="0"/>
        <strike val="0"/>
        <condense val="0"/>
        <extend val="0"/>
        <outline val="0"/>
        <shadow val="0"/>
        <u val="none"/>
        <vertAlign val="baseline"/>
        <sz val="12"/>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12"/>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12"/>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12"/>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12"/>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12"/>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12"/>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12"/>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12"/>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12"/>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12"/>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12"/>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12"/>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Spin" dx="16" fmlaLink="$C$1" max="2999" min="1900" page="10" val="2024"/>
</file>

<file path=xl/drawings/_rels/drawing1.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114300</xdr:colOff>
          <xdr:row>0</xdr:row>
          <xdr:rowOff>38100</xdr:rowOff>
        </xdr:from>
        <xdr:to>
          <xdr:col>1</xdr:col>
          <xdr:colOff>266700</xdr:colOff>
          <xdr:row>0</xdr:row>
          <xdr:rowOff>342900</xdr:rowOff>
        </xdr:to>
        <xdr:sp macro="" textlink="">
          <xdr:nvSpPr>
            <xdr:cNvPr id="1033" name="Spinner" descr="Use the spinner button to change calendar year or enter year in cell C1"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twoCellAnchor editAs="oneCell">
    <xdr:from>
      <xdr:col>19</xdr:col>
      <xdr:colOff>260283</xdr:colOff>
      <xdr:row>49</xdr:row>
      <xdr:rowOff>85726</xdr:rowOff>
    </xdr:from>
    <xdr:to>
      <xdr:col>20</xdr:col>
      <xdr:colOff>1825318</xdr:colOff>
      <xdr:row>54</xdr:row>
      <xdr:rowOff>152400</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5994333" y="9610726"/>
          <a:ext cx="1860310" cy="101917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D46EB45C-792F-4720-AFFA-4773EA34D50B}" name="September" displayName="September" ref="C40:I46" totalsRowShown="0" headerRowDxfId="107" dataDxfId="106">
  <autoFilter ref="C40:I46" xr:uid="{7BD4247D-A8C8-4AE6-828F-1130997D9BBD}">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AEE42E89-928C-4C22-A961-7E885A45822D}" name="SUN" dataDxfId="105"/>
    <tableColumn id="2" xr3:uid="{AC077B57-4B5B-44D9-B680-1542FAA47835}" name="MON" dataDxfId="104"/>
    <tableColumn id="3" xr3:uid="{26C6390A-ED56-4389-921B-E823E3B142FA}" name="TUE" dataDxfId="103"/>
    <tableColumn id="4" xr3:uid="{6297A621-248D-4715-936B-3C7C8FAC9F73}" name="WED" dataDxfId="102"/>
    <tableColumn id="5" xr3:uid="{65439D0F-0987-4361-AACE-888F0AD02F41}" name="THU" dataDxfId="101"/>
    <tableColumn id="6" xr3:uid="{001F5D5B-2CE2-4830-B87A-47310907E17B}" name="FRI" dataDxfId="100"/>
    <tableColumn id="7" xr3:uid="{92559195-CB73-43D5-AD89-B537C8DAFB16}" name="SAT" dataDxfId="99"/>
  </tableColumns>
  <tableStyleInfo showFirstColumn="0" showLastColumn="0" showRowStripes="0" showColumnStripes="0"/>
  <extLst>
    <ext xmlns:x14="http://schemas.microsoft.com/office/spreadsheetml/2009/9/main" uri="{504A1905-F514-4f6f-8877-14C23A59335A}">
      <x14:table altTextSummary="September calendar in this table is auto updated with weekday names and dates"/>
    </ext>
  </extLst>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833229B8-1B88-4F1F-8FB4-DD09863B6B21}" name="April" displayName="April" ref="K13:Q19" totalsRowShown="0" headerRowDxfId="26" dataDxfId="25">
  <autoFilter ref="K13:Q19" xr:uid="{023AAA8B-599D-4DD7-9B47-299A3FFC00C7}">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F3A3BA78-F866-4F30-BC39-936CFAEA815A}" name="SUN" dataDxfId="24"/>
    <tableColumn id="2" xr3:uid="{0254C3C1-F1BB-40F1-A18F-21E91977EE53}" name="MON" dataDxfId="23"/>
    <tableColumn id="3" xr3:uid="{C7755A12-A0CC-4F60-93D4-C919836CA309}" name="TUE" dataDxfId="22"/>
    <tableColumn id="4" xr3:uid="{82522450-2E91-46D3-B3E7-1AAB18C97CE5}" name="WED" dataDxfId="21"/>
    <tableColumn id="5" xr3:uid="{DFACDB8E-BE59-41D9-9E8B-38AB9BA5A92B}" name="THU" dataDxfId="20"/>
    <tableColumn id="6" xr3:uid="{64B8503A-65D1-4534-A8A1-DAE95B900A45}" name="FRI" dataDxfId="19"/>
    <tableColumn id="7" xr3:uid="{65CD88A0-3D5F-46A0-8B33-E2CF40A9104A}" name="SAT" dataDxfId="18"/>
  </tableColumns>
  <tableStyleInfo showFirstColumn="0" showLastColumn="0" showRowStripes="0" showColumnStripes="0"/>
  <extLst>
    <ext xmlns:x14="http://schemas.microsoft.com/office/spreadsheetml/2009/9/main" uri="{504A1905-F514-4f6f-8877-14C23A59335A}">
      <x14:table altTextSummary="April calendar in this table is auto updated with weekday names and dates"/>
    </ext>
  </extLst>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A2AE65F-4F5F-4539-A5DC-D2140139BCE6}" name="February" displayName="February" ref="K4:Q10" totalsRowShown="0" headerRowDxfId="17" dataDxfId="16">
  <autoFilter ref="K4:Q10" xr:uid="{610DCB61-C9D8-4072-96BD-2D669E0FAB8B}">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5C4C6C16-204E-44D5-B098-C9D229366098}" name="SUN" dataDxfId="15"/>
    <tableColumn id="2" xr3:uid="{C6CD5C6F-CF91-4F35-B84B-AD12AA5267FB}" name="MON" dataDxfId="14"/>
    <tableColumn id="3" xr3:uid="{9BDA20AF-BB53-48D1-A451-57268ED65452}" name="TUE" dataDxfId="13"/>
    <tableColumn id="4" xr3:uid="{3404FDF8-ACC1-45AC-8414-A54CCAEE5983}" name="WED" dataDxfId="12"/>
    <tableColumn id="5" xr3:uid="{B0CA7D5E-4DA5-48D4-9D32-CCEBB2B7C1D4}" name="THU" dataDxfId="11"/>
    <tableColumn id="6" xr3:uid="{0C197BE0-3C8D-4A05-9555-54A2049E1930}" name="FRI" dataDxfId="10"/>
    <tableColumn id="7" xr3:uid="{9637FE45-D42A-4BDA-BFC9-5691C984419E}" name="SAT" dataDxfId="9"/>
  </tableColumns>
  <tableStyleInfo showFirstColumn="0" showLastColumn="0" showRowStripes="0" showColumnStripes="0"/>
  <extLst>
    <ext xmlns:x14="http://schemas.microsoft.com/office/spreadsheetml/2009/9/main" uri="{504A1905-F514-4f6f-8877-14C23A59335A}">
      <x14:table altTextSummary="February calendar in this table is auto updated with weekday names and dates "/>
    </ext>
  </extLst>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F8AED6C3-3B40-48D6-848F-ECF430F4B778}" name="January" displayName="January" ref="C4:I10" totalsRowShown="0" headerRowDxfId="8" dataDxfId="7">
  <autoFilter ref="C4:I10" xr:uid="{88568651-C9EB-4E22-ADF8-AF307D60FB1A}">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7D08E625-E389-49CD-A4F1-235667DDA1FB}" name="SUN" dataDxfId="6"/>
    <tableColumn id="2" xr3:uid="{75530CFD-B4AD-4D7F-B600-AAB405F13F73}" name="MON" dataDxfId="5"/>
    <tableColumn id="3" xr3:uid="{FBE5DEA2-935E-4CDB-8F4B-6DA495232F54}" name="TUE" dataDxfId="4"/>
    <tableColumn id="4" xr3:uid="{C3545009-9649-4B2D-9DF4-38AA968488C7}" name="WED" dataDxfId="3"/>
    <tableColumn id="5" xr3:uid="{66242A36-16C2-4785-B8BE-E7522FB57E7F}" name="THU" dataDxfId="2"/>
    <tableColumn id="6" xr3:uid="{0C7FC9B3-E733-414B-918A-07CAC4D1424B}" name="FRI" dataDxfId="1"/>
    <tableColumn id="7" xr3:uid="{A966067F-058A-45AC-B3F6-BDEA651BC587}" name="SAT" dataDxfId="0"/>
  </tableColumns>
  <tableStyleInfo showFirstColumn="0" showLastColumn="0" showRowStripes="0" showColumnStripes="0"/>
  <extLst>
    <ext xmlns:x14="http://schemas.microsoft.com/office/spreadsheetml/2009/9/main" uri="{504A1905-F514-4f6f-8877-14C23A59335A}">
      <x14:table altTextSummary="January calendar in this table is auto updated with weekday names and dates"/>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B780AF45-5D0B-4D82-A104-EC33AB3AAABC}" name="October" displayName="October" ref="K40:Q46" totalsRowShown="0" headerRowDxfId="98" dataDxfId="97">
  <autoFilter ref="K40:Q46" xr:uid="{F5C87179-9167-449C-9551-AE5292621AB3}">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9E83FF77-4BE3-4402-B310-F79BA1795D6B}" name="SUN" dataDxfId="96"/>
    <tableColumn id="2" xr3:uid="{BC214BD9-B1AA-437E-9F2A-96512D1FC1EF}" name="MON" dataDxfId="95"/>
    <tableColumn id="3" xr3:uid="{DEF1622E-55E3-4D12-BCF7-2C2AD5CA979E}" name="TUE" dataDxfId="94"/>
    <tableColumn id="4" xr3:uid="{F867F210-9EED-4C0D-8B37-DA1447D6A197}" name="WED" dataDxfId="93"/>
    <tableColumn id="5" xr3:uid="{CE9078E8-C980-4A0A-A8D3-2FD8424176E3}" name="THU" dataDxfId="92"/>
    <tableColumn id="6" xr3:uid="{515CFAB1-C4A6-417A-9486-443828202D84}" name="FRI" dataDxfId="91"/>
    <tableColumn id="7" xr3:uid="{4B8E7248-85D1-4C1F-B418-3B6A982A7CFB}" name="SAT" dataDxfId="90"/>
  </tableColumns>
  <tableStyleInfo showFirstColumn="0" showLastColumn="0" showRowStripes="0" showColumnStripes="0"/>
  <extLst>
    <ext xmlns:x14="http://schemas.microsoft.com/office/spreadsheetml/2009/9/main" uri="{504A1905-F514-4f6f-8877-14C23A59335A}">
      <x14:table altTextSummary="October calendar in this table is auto updated with weekday names and dates"/>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F0A8A860-1B1C-477C-8F5B-037CA6D60998}" name="December" displayName="December" ref="K49:Q55" totalsRowShown="0" headerRowDxfId="89" dataDxfId="88">
  <autoFilter ref="K49:Q55" xr:uid="{AE48E127-E30D-4A27-8551-E2A886E83CB9}">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57048C4D-C2DF-46BD-A5C9-B2C096C9FB62}" name="SUN" dataDxfId="87"/>
    <tableColumn id="2" xr3:uid="{0B2EF454-81AB-4D52-AA3C-B690EE44D185}" name="MON" dataDxfId="86"/>
    <tableColumn id="3" xr3:uid="{330729B5-C644-4537-822D-A57AA2A6AFCB}" name="TUE" dataDxfId="85"/>
    <tableColumn id="4" xr3:uid="{B075B448-2CB0-4CF8-8793-E5F852FB6BF4}" name="WED" dataDxfId="84"/>
    <tableColumn id="5" xr3:uid="{3DD95F2E-3155-449D-8E77-13FA75DB345D}" name="THU" dataDxfId="83"/>
    <tableColumn id="6" xr3:uid="{14159A6B-D249-4320-B25E-77E7CE8A7B70}" name="FRI" dataDxfId="82"/>
    <tableColumn id="7" xr3:uid="{120B0F7F-66B4-43D6-A5A0-273402CB3A21}" name="SAT" dataDxfId="81"/>
  </tableColumns>
  <tableStyleInfo showFirstColumn="0" showLastColumn="0" showRowStripes="0" showColumnStripes="0"/>
  <extLst>
    <ext xmlns:x14="http://schemas.microsoft.com/office/spreadsheetml/2009/9/main" uri="{504A1905-F514-4f6f-8877-14C23A59335A}">
      <x14:table altTextSummary="December calendar in this table is auto updated with weekday names and dates"/>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24D967C8-7081-403B-BA98-B9E5AE58E7CA}" name="November" displayName="November" ref="C49:I55" totalsRowShown="0" headerRowDxfId="80" dataDxfId="79">
  <autoFilter ref="C49:I55" xr:uid="{18BAEB8B-DB52-4501-B02D-A0E4349FAC31}">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FF91C006-42BC-4E2D-BF6A-BE6F37B8B800}" name="SUN" dataDxfId="78"/>
    <tableColumn id="2" xr3:uid="{1938D43D-8FD5-4C3A-BBDE-168F7D05611A}" name="MON" dataDxfId="77"/>
    <tableColumn id="3" xr3:uid="{4842CF04-FF41-4DB4-969F-4FF7FB3902A6}" name="TUE" dataDxfId="76"/>
    <tableColumn id="4" xr3:uid="{E599A265-8BBA-452F-8721-124F4941D44A}" name="WED" dataDxfId="75"/>
    <tableColumn id="5" xr3:uid="{503B45A2-4B8C-40CA-A557-BE247E21EBE0}" name="THU" dataDxfId="74"/>
    <tableColumn id="6" xr3:uid="{11596C05-FA11-4530-A6EA-61D3235356BC}" name="FRI" dataDxfId="73"/>
    <tableColumn id="7" xr3:uid="{0AEE3C18-6495-4572-AF73-82B176FF576D}" name="SAT" dataDxfId="72"/>
  </tableColumns>
  <tableStyleInfo showFirstColumn="0" showLastColumn="0" showRowStripes="0" showColumnStripes="0"/>
  <extLst>
    <ext xmlns:x14="http://schemas.microsoft.com/office/spreadsheetml/2009/9/main" uri="{504A1905-F514-4f6f-8877-14C23A59335A}">
      <x14:table altTextSummary="November calendar in this table is auto updated with weekday names and dates"/>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193C1060-32D3-4798-8C5C-D8EC60209D45}" name="August" displayName="August" ref="K31:Q37" totalsRowShown="0" headerRowDxfId="71" dataDxfId="70">
  <autoFilter ref="K31:Q37" xr:uid="{BF200729-0103-4A7A-9F1A-8C896181E4D3}">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837ACFF2-D98C-4302-A4DC-B2CD7F51DBCB}" name="SUN" dataDxfId="69"/>
    <tableColumn id="2" xr3:uid="{2ADFD18E-73CF-40C6-9E7E-AC4C740BC59D}" name="MON" dataDxfId="68"/>
    <tableColumn id="3" xr3:uid="{BBC74DA7-83A6-4D91-BF4B-5F328BDDADC6}" name="TUE" dataDxfId="67"/>
    <tableColumn id="4" xr3:uid="{8C330E47-2E4D-412E-815A-0394E6AE9382}" name="WED" dataDxfId="66"/>
    <tableColumn id="5" xr3:uid="{7DE51A02-5E8E-45A2-8DAD-8BCA97881B5B}" name="THU" dataDxfId="65"/>
    <tableColumn id="6" xr3:uid="{F1DBB649-6704-4D40-9CEA-DF15F983A06C}" name="FRI" dataDxfId="64"/>
    <tableColumn id="7" xr3:uid="{51A41C29-8B84-44D3-9FBF-8CFD330AE630}" name="SAT" dataDxfId="63"/>
  </tableColumns>
  <tableStyleInfo showFirstColumn="0" showLastColumn="0" showRowStripes="0" showColumnStripes="0"/>
  <extLst>
    <ext xmlns:x14="http://schemas.microsoft.com/office/spreadsheetml/2009/9/main" uri="{504A1905-F514-4f6f-8877-14C23A59335A}">
      <x14:table altTextSummary="August calendar in this table is auto updated with weekday names and dates"/>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DF34819D-AB97-4F99-A0A0-D10139D84156}" name="July" displayName="July" ref="C31:I37" totalsRowShown="0" headerRowDxfId="62" dataDxfId="61">
  <autoFilter ref="C31:I37" xr:uid="{CE87FFBF-56D6-414D-8F19-D541DDAC9D54}">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7AC3573E-5603-40F0-BB61-A49AC0DCDC68}" name="SUN" dataDxfId="60"/>
    <tableColumn id="2" xr3:uid="{568E5AFD-291F-45CA-83FA-D2B689223DA6}" name="MON" dataDxfId="59"/>
    <tableColumn id="3" xr3:uid="{C8C03194-1D08-49BA-A13F-C8057F21DCFD}" name="TUE" dataDxfId="58"/>
    <tableColumn id="4" xr3:uid="{FA9F7A80-5142-4B66-A4DB-DD0C92AD12F8}" name="WED" dataDxfId="57"/>
    <tableColumn id="5" xr3:uid="{B161F7ED-ED60-4234-A636-5B7151552BEE}" name="THU" dataDxfId="56"/>
    <tableColumn id="6" xr3:uid="{B35D3CFE-C366-4BB1-8DB2-4AA956526C0F}" name="FRI" dataDxfId="55"/>
    <tableColumn id="7" xr3:uid="{AE059A51-FD33-4417-8D42-3C2CFA91888E}" name="SAT" dataDxfId="54"/>
  </tableColumns>
  <tableStyleInfo showFirstColumn="0" showLastColumn="0" showRowStripes="0" showColumnStripes="0"/>
  <extLst>
    <ext xmlns:x14="http://schemas.microsoft.com/office/spreadsheetml/2009/9/main" uri="{504A1905-F514-4f6f-8877-14C23A59335A}">
      <x14:table altTextSummary="July calendar in this table is auto updated with weekday names and dates"/>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1B9987B7-53E6-4450-8C9D-39A47FFE4134}" name="June" displayName="June" ref="K22:Q28" totalsRowShown="0" headerRowDxfId="53" dataDxfId="52">
  <autoFilter ref="K22:Q28" xr:uid="{7057847F-74B8-4861-B2F4-DF1BEFB3609B}">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B86102EA-1BCA-43D2-BF1B-CDC69B4F8D11}" name="SUN" dataDxfId="51"/>
    <tableColumn id="2" xr3:uid="{C194C86A-B8C3-4374-966A-22BFA0B87048}" name="MON" dataDxfId="50"/>
    <tableColumn id="3" xr3:uid="{59B5196A-9902-475A-80A7-EFF51EFA062C}" name="TUE" dataDxfId="49"/>
    <tableColumn id="4" xr3:uid="{40178AF9-C419-4535-8950-10F3AF777975}" name="WED" dataDxfId="48"/>
    <tableColumn id="5" xr3:uid="{BDB3553D-E653-45F5-90BF-B9941CEE517B}" name="THU" dataDxfId="47"/>
    <tableColumn id="6" xr3:uid="{C391E899-8C56-4F85-BC13-979EA10FF077}" name="FRI" dataDxfId="46"/>
    <tableColumn id="7" xr3:uid="{AF6B7E0C-93D9-4615-ABA0-6086AA3DDB65}" name="SAT" dataDxfId="45"/>
  </tableColumns>
  <tableStyleInfo showFirstColumn="0" showLastColumn="0" showRowStripes="0" showColumnStripes="0"/>
  <extLst>
    <ext xmlns:x14="http://schemas.microsoft.com/office/spreadsheetml/2009/9/main" uri="{504A1905-F514-4f6f-8877-14C23A59335A}">
      <x14:table altTextSummary="June calendar in this table is auto updated with weekday names and dates"/>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D7944E7C-9B8A-4194-B034-46E5D0A26219}" name="May" displayName="May" ref="C22:I28" totalsRowShown="0" headerRowDxfId="44" dataDxfId="43">
  <autoFilter ref="C22:I28" xr:uid="{B526D7A0-2417-4315-B717-973C3BE43DFD}">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A6AE9DEF-4B20-42DF-860F-E5FEA1931544}" name="SUN" dataDxfId="42"/>
    <tableColumn id="2" xr3:uid="{0D18FAF9-1362-4AF0-B56F-782045BC6DB7}" name="MON" dataDxfId="41"/>
    <tableColumn id="3" xr3:uid="{8FBCF9B5-6CA8-4EB0-9DF9-D8F0F6F9C6BC}" name="TUE" dataDxfId="40"/>
    <tableColumn id="4" xr3:uid="{4F7F0F7F-47CD-4FF1-9E35-1B24099D080C}" name="WED" dataDxfId="39"/>
    <tableColumn id="5" xr3:uid="{DF92B16F-6BC5-4BDE-98FB-CDC534ADD668}" name="THU" dataDxfId="38"/>
    <tableColumn id="6" xr3:uid="{D029CFB9-380E-45BB-8A4B-FA3072C21946}" name="FRI" dataDxfId="37"/>
    <tableColumn id="7" xr3:uid="{478495E3-4C1A-4928-9264-BB651B96552E}" name="SAT" dataDxfId="36"/>
  </tableColumns>
  <tableStyleInfo showFirstColumn="0" showLastColumn="0" showRowStripes="0" showColumnStripes="0"/>
  <extLst>
    <ext xmlns:x14="http://schemas.microsoft.com/office/spreadsheetml/2009/9/main" uri="{504A1905-F514-4f6f-8877-14C23A59335A}">
      <x14:table altTextSummary="May calendar in this table is auto updated with weekday names and dates"/>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AB45672E-D812-4A32-A068-364BB71226F2}" name="March" displayName="March" ref="C13:I19" totalsRowShown="0" headerRowDxfId="35" dataDxfId="34">
  <autoFilter ref="C13:I19" xr:uid="{AF600F25-0571-4E74-8055-BF9579FE3A88}">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155D00B5-F11C-4847-A168-315955A9AFBB}" name="SUN" dataDxfId="33"/>
    <tableColumn id="2" xr3:uid="{DD8FDA0B-3E4D-4BE5-ABD0-6A4A10D7346F}" name="MON" dataDxfId="32"/>
    <tableColumn id="3" xr3:uid="{525A03B4-FE60-4320-8824-28642BB0B1ED}" name="TUE" dataDxfId="31"/>
    <tableColumn id="4" xr3:uid="{AFB9B421-9871-4103-9D22-CD1267615538}" name="WED" dataDxfId="30"/>
    <tableColumn id="5" xr3:uid="{F3F809D4-B280-4CB6-AD4F-5694D0CD7653}" name="THU" dataDxfId="29"/>
    <tableColumn id="6" xr3:uid="{43B35C36-7B34-4608-8FC7-292BFAB1A110}" name="FRI" dataDxfId="28"/>
    <tableColumn id="7" xr3:uid="{2A162B00-2D10-4072-99A5-4D8A31ECAC84}" name="SAT" dataDxfId="27"/>
  </tableColumns>
  <tableStyleInfo showFirstColumn="0" showLastColumn="0" showRowStripes="0" showColumnStripes="0"/>
  <extLst>
    <ext xmlns:x14="http://schemas.microsoft.com/office/spreadsheetml/2009/9/main" uri="{504A1905-F514-4f6f-8877-14C23A59335A}">
      <x14:table altTextSummary="March calendar in this table is auto updated with weekday names and dates"/>
    </ext>
  </extLst>
</table>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Civic">
  <a:themeElements>
    <a:clrScheme name="Small Business Calendar 2">
      <a:dk1>
        <a:sysClr val="windowText" lastClr="000000"/>
      </a:dk1>
      <a:lt1>
        <a:sysClr val="window" lastClr="FFFFFF"/>
      </a:lt1>
      <a:dk2>
        <a:srgbClr val="646B86"/>
      </a:dk2>
      <a:lt2>
        <a:srgbClr val="C5D1D7"/>
      </a:lt2>
      <a:accent1>
        <a:srgbClr val="D16349"/>
      </a:accent1>
      <a:accent2>
        <a:srgbClr val="CCB400"/>
      </a:accent2>
      <a:accent3>
        <a:srgbClr val="8CADAE"/>
      </a:accent3>
      <a:accent4>
        <a:srgbClr val="8C7B70"/>
      </a:accent4>
      <a:accent5>
        <a:srgbClr val="8FB08C"/>
      </a:accent5>
      <a:accent6>
        <a:srgbClr val="D19049"/>
      </a:accent6>
      <a:hlink>
        <a:srgbClr val="8FB08C"/>
      </a:hlink>
      <a:folHlink>
        <a:srgbClr val="694F07"/>
      </a:folHlink>
    </a:clrScheme>
    <a:fontScheme name="Custom 2">
      <a:majorFont>
        <a:latin typeface="Calibri"/>
        <a:ea typeface=""/>
        <a:cs typeface=""/>
      </a:majorFont>
      <a:minorFont>
        <a:latin typeface="Calibri"/>
        <a:ea typeface=""/>
        <a:cs typeface=""/>
      </a:minorFont>
    </a:fontScheme>
    <a:fmtScheme name="Civic">
      <a:fillStyleLst>
        <a:solidFill>
          <a:schemeClr val="phClr"/>
        </a:solidFill>
        <a:solidFill>
          <a:schemeClr val="phClr">
            <a:tint val="45000"/>
          </a:schemeClr>
        </a:solidFill>
        <a:solidFill>
          <a:schemeClr val="phClr">
            <a:tint val="95000"/>
          </a:schemeClr>
        </a:solidFill>
      </a:fillStyleLst>
      <a:lnStyleLst>
        <a:ln w="9525" cap="flat" cmpd="sng" algn="ctr">
          <a:solidFill>
            <a:schemeClr val="phClr"/>
          </a:solidFill>
          <a:prstDash val="solid"/>
        </a:ln>
        <a:ln w="11429" cap="flat" cmpd="sng" algn="ctr">
          <a:solidFill>
            <a:schemeClr val="phClr"/>
          </a:solidFill>
          <a:prstDash val="sysDash"/>
        </a:ln>
        <a:ln w="20000" cap="flat" cmpd="sng" algn="ctr">
          <a:solidFill>
            <a:schemeClr val="phClr"/>
          </a:solidFill>
          <a:prstDash val="solid"/>
        </a:ln>
      </a:lnStyleLst>
      <a:effectStyleLst>
        <a:effectStyle>
          <a:effectLst>
            <a:outerShdw blurRad="50800" dist="25400" dir="5400000" rotWithShape="0">
              <a:srgbClr val="000000">
                <a:alpha val="35000"/>
              </a:srgbClr>
            </a:outerShdw>
          </a:effectLst>
        </a:effectStyle>
        <a:effectStyle>
          <a:effectLst>
            <a:outerShdw blurRad="50800" dist="25400" dir="5400000" rotWithShape="0">
              <a:srgbClr val="000000">
                <a:alpha val="45000"/>
              </a:srgbClr>
            </a:outerShdw>
          </a:effectLst>
          <a:scene3d>
            <a:camera prst="orthographicFront" fov="0">
              <a:rot lat="0" lon="0" rev="0"/>
            </a:camera>
            <a:lightRig rig="threePt" dir="t">
              <a:rot lat="0" lon="0" rev="0"/>
            </a:lightRig>
          </a:scene3d>
          <a:sp3d contourW="9525" prstMaterial="matte">
            <a:bevelT w="0" h="0"/>
            <a:contourClr>
              <a:schemeClr val="phClr">
                <a:shade val="70000"/>
                <a:satMod val="105000"/>
              </a:schemeClr>
            </a:contourClr>
          </a:sp3d>
        </a:effectStyle>
        <a:effectStyle>
          <a:effectLst>
            <a:outerShdw blurRad="50800" dist="25400" dir="5400000" rotWithShape="0">
              <a:srgbClr val="000000">
                <a:alpha val="45000"/>
              </a:srgbClr>
            </a:outerShdw>
          </a:effectLst>
          <a:scene3d>
            <a:camera prst="orthographicFront" fov="0">
              <a:rot lat="0" lon="0" rev="0"/>
            </a:camera>
            <a:lightRig rig="soft" dir="b">
              <a:rot lat="0" lon="0" rev="0"/>
            </a:lightRig>
          </a:scene3d>
          <a:sp3d prstMaterial="dkEdge">
            <a:bevelT w="63500" h="63500" prst="cross"/>
            <a:contourClr>
              <a:schemeClr val="phClr"/>
            </a:contourClr>
          </a:sp3d>
        </a:effectStyle>
      </a:effectStyleLst>
      <a:bgFillStyleLst>
        <a:solidFill>
          <a:schemeClr val="phClr"/>
        </a:solidFill>
        <a:blipFill>
          <a:blip xmlns:r="http://schemas.openxmlformats.org/officeDocument/2006/relationships" r:embed="rId1">
            <a:duotone>
              <a:schemeClr val="phClr">
                <a:shade val="70000"/>
                <a:satMod val="115000"/>
              </a:schemeClr>
              <a:schemeClr val="phClr">
                <a:tint val="85000"/>
              </a:schemeClr>
            </a:duotone>
          </a:blip>
          <a:tile tx="0" ty="0" sx="85000" sy="85000" flip="none" algn="tl"/>
        </a:blipFill>
        <a:blipFill>
          <a:blip xmlns:r="http://schemas.openxmlformats.org/officeDocument/2006/relationships" r:embed="rId2">
            <a:duotone>
              <a:schemeClr val="phClr">
                <a:shade val="65000"/>
                <a:satMod val="115000"/>
              </a:schemeClr>
              <a:schemeClr val="phClr">
                <a:tint val="85000"/>
              </a:schemeClr>
            </a:duotone>
          </a:blip>
          <a:tile tx="0" ty="0" sx="65000" sy="65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table" Target="../tables/table3.xml"/><Relationship Id="rId13" Type="http://schemas.openxmlformats.org/officeDocument/2006/relationships/table" Target="../tables/table8.xml"/><Relationship Id="rId3" Type="http://schemas.openxmlformats.org/officeDocument/2006/relationships/drawing" Target="../drawings/drawing1.xml"/><Relationship Id="rId7" Type="http://schemas.openxmlformats.org/officeDocument/2006/relationships/table" Target="../tables/table2.xml"/><Relationship Id="rId12" Type="http://schemas.openxmlformats.org/officeDocument/2006/relationships/table" Target="../tables/table7.xml"/><Relationship Id="rId17" Type="http://schemas.openxmlformats.org/officeDocument/2006/relationships/table" Target="../tables/table12.xml"/><Relationship Id="rId2" Type="http://schemas.openxmlformats.org/officeDocument/2006/relationships/printerSettings" Target="../printerSettings/printerSettings1.bin"/><Relationship Id="rId16" Type="http://schemas.openxmlformats.org/officeDocument/2006/relationships/table" Target="../tables/table11.xml"/><Relationship Id="rId1" Type="http://schemas.openxmlformats.org/officeDocument/2006/relationships/hyperlink" Target="mailto:info@bse.az" TargetMode="External"/><Relationship Id="rId6" Type="http://schemas.openxmlformats.org/officeDocument/2006/relationships/table" Target="../tables/table1.xml"/><Relationship Id="rId11" Type="http://schemas.openxmlformats.org/officeDocument/2006/relationships/table" Target="../tables/table6.xml"/><Relationship Id="rId5" Type="http://schemas.openxmlformats.org/officeDocument/2006/relationships/ctrlProp" Target="../ctrlProps/ctrlProp1.xml"/><Relationship Id="rId15" Type="http://schemas.openxmlformats.org/officeDocument/2006/relationships/table" Target="../tables/table10.xml"/><Relationship Id="rId10" Type="http://schemas.openxmlformats.org/officeDocument/2006/relationships/table" Target="../tables/table5.xml"/><Relationship Id="rId4" Type="http://schemas.openxmlformats.org/officeDocument/2006/relationships/vmlDrawing" Target="../drawings/vmlDrawing1.vml"/><Relationship Id="rId9" Type="http://schemas.openxmlformats.org/officeDocument/2006/relationships/table" Target="../tables/table4.xml"/><Relationship Id="rId14" Type="http://schemas.openxmlformats.org/officeDocument/2006/relationships/table" Target="../tables/table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pageSetUpPr fitToPage="1"/>
  </sheetPr>
  <dimension ref="A1:AO69"/>
  <sheetViews>
    <sheetView showGridLines="0" tabSelected="1" topLeftCell="A16" zoomScale="80" zoomScaleNormal="80" workbookViewId="0">
      <selection activeCell="AA34" sqref="AA34"/>
    </sheetView>
  </sheetViews>
  <sheetFormatPr defaultColWidth="9.5" defaultRowHeight="11.25" x14ac:dyDescent="0.2"/>
  <cols>
    <col min="1" max="1" width="2.5" style="6" customWidth="1"/>
    <col min="2" max="2" width="5.1640625" customWidth="1"/>
    <col min="3" max="3" width="6.83203125" customWidth="1"/>
    <col min="4" max="4" width="7.6640625" customWidth="1"/>
    <col min="5" max="5" width="6.5" customWidth="1"/>
    <col min="6" max="6" width="7.33203125" customWidth="1"/>
    <col min="7" max="7" width="6.83203125" customWidth="1"/>
    <col min="8" max="8" width="6" customWidth="1"/>
    <col min="9" max="9" width="6.5" customWidth="1"/>
    <col min="10" max="10" width="5" customWidth="1"/>
    <col min="11" max="11" width="8.5" customWidth="1"/>
    <col min="12" max="12" width="8.1640625" customWidth="1"/>
    <col min="13" max="13" width="6.5" customWidth="1"/>
    <col min="14" max="14" width="7.5" customWidth="1"/>
    <col min="15" max="15" width="5.5" customWidth="1"/>
    <col min="16" max="16" width="6.1640625" customWidth="1"/>
    <col min="17" max="17" width="5.5" customWidth="1"/>
    <col min="18" max="18" width="2.1640625" customWidth="1"/>
    <col min="19" max="19" width="1.1640625" customWidth="1"/>
    <col min="20" max="20" width="5.1640625" customWidth="1"/>
    <col min="21" max="21" width="65.5" bestFit="1" customWidth="1"/>
    <col min="22" max="22" width="9.33203125" customWidth="1"/>
    <col min="23" max="23" width="13.5" customWidth="1"/>
    <col min="24" max="24" width="2.83203125" customWidth="1"/>
    <col min="25" max="43" width="9.33203125" customWidth="1"/>
    <col min="44" max="44" width="9.5" customWidth="1"/>
  </cols>
  <sheetData>
    <row r="1" spans="1:41" ht="30" customHeight="1" x14ac:dyDescent="0.2">
      <c r="A1" s="4" t="s">
        <v>7</v>
      </c>
      <c r="B1" s="7"/>
      <c r="C1" s="35">
        <v>2024</v>
      </c>
      <c r="D1" s="35"/>
      <c r="E1" s="35"/>
      <c r="F1" s="35"/>
      <c r="G1" s="8"/>
      <c r="H1" s="9"/>
      <c r="I1" s="9"/>
      <c r="J1" s="9"/>
      <c r="K1" s="9"/>
      <c r="L1" s="9"/>
      <c r="M1" s="9"/>
      <c r="N1" s="9"/>
      <c r="O1" s="9"/>
      <c r="P1" s="9"/>
      <c r="Q1" s="9"/>
      <c r="R1" s="9"/>
      <c r="S1" s="7"/>
      <c r="T1" s="7"/>
      <c r="U1" s="29" t="s">
        <v>61</v>
      </c>
      <c r="V1" s="7"/>
      <c r="W1" s="7"/>
    </row>
    <row r="2" spans="1:41" ht="15" customHeight="1" x14ac:dyDescent="0.25">
      <c r="A2" s="5" t="s">
        <v>8</v>
      </c>
      <c r="B2" s="36"/>
      <c r="C2" s="36"/>
      <c r="D2" s="36"/>
      <c r="E2" s="36"/>
      <c r="F2" s="36"/>
      <c r="G2" s="36"/>
      <c r="H2" s="36"/>
      <c r="I2" s="36"/>
      <c r="J2" s="36"/>
      <c r="K2" s="10"/>
      <c r="L2" s="10"/>
      <c r="M2" s="10"/>
      <c r="N2" s="10"/>
      <c r="O2" s="10"/>
      <c r="P2" s="10"/>
      <c r="Q2" s="10"/>
      <c r="R2" s="10"/>
      <c r="S2" s="11"/>
      <c r="T2" s="10"/>
      <c r="U2" s="10"/>
    </row>
    <row r="3" spans="1:41" ht="15" customHeight="1" x14ac:dyDescent="0.25">
      <c r="A3" s="6" t="s">
        <v>9</v>
      </c>
      <c r="B3" s="10"/>
      <c r="C3" s="34" t="s">
        <v>32</v>
      </c>
      <c r="D3" s="34"/>
      <c r="E3" s="34"/>
      <c r="F3" s="34"/>
      <c r="G3" s="34"/>
      <c r="H3" s="34"/>
      <c r="I3" s="34"/>
      <c r="J3" s="2"/>
      <c r="K3" s="34" t="s">
        <v>33</v>
      </c>
      <c r="L3" s="34"/>
      <c r="M3" s="34"/>
      <c r="N3" s="34"/>
      <c r="O3" s="34"/>
      <c r="P3" s="34"/>
      <c r="Q3" s="34"/>
      <c r="R3" s="10"/>
      <c r="S3" s="11"/>
      <c r="T3" s="10"/>
      <c r="U3" s="12" t="s">
        <v>67</v>
      </c>
      <c r="V3" s="33"/>
      <c r="W3" s="33"/>
    </row>
    <row r="4" spans="1:41" ht="15" customHeight="1" x14ac:dyDescent="0.25">
      <c r="A4" s="5" t="s">
        <v>18</v>
      </c>
      <c r="B4" s="10"/>
      <c r="C4" s="13" t="s">
        <v>0</v>
      </c>
      <c r="D4" s="13" t="s">
        <v>1</v>
      </c>
      <c r="E4" s="13" t="s">
        <v>2</v>
      </c>
      <c r="F4" s="13" t="s">
        <v>3</v>
      </c>
      <c r="G4" s="13" t="s">
        <v>6</v>
      </c>
      <c r="H4" s="13" t="s">
        <v>4</v>
      </c>
      <c r="I4" s="13" t="s">
        <v>5</v>
      </c>
      <c r="J4" s="14"/>
      <c r="K4" s="13" t="s">
        <v>0</v>
      </c>
      <c r="L4" s="13" t="s">
        <v>1</v>
      </c>
      <c r="M4" s="13" t="s">
        <v>2</v>
      </c>
      <c r="N4" s="13" t="s">
        <v>3</v>
      </c>
      <c r="O4" s="13" t="s">
        <v>6</v>
      </c>
      <c r="P4" s="13" t="s">
        <v>4</v>
      </c>
      <c r="Q4" s="13" t="s">
        <v>5</v>
      </c>
      <c r="R4" s="10"/>
      <c r="S4" s="11"/>
      <c r="T4" s="10"/>
      <c r="U4" s="15" t="s">
        <v>43</v>
      </c>
      <c r="V4" s="33"/>
      <c r="W4" s="33"/>
    </row>
    <row r="5" spans="1:41" ht="15" customHeight="1" x14ac:dyDescent="0.25">
      <c r="A5" s="5"/>
      <c r="B5" s="10"/>
      <c r="C5" s="16" t="str">
        <f>IF(DAY(JanSun1)=1,"",IF(AND(YEAR(JanSun1+1)=CalendarYear,MONTH(JanSun1+1)=1),JanSun1+1,""))</f>
        <v/>
      </c>
      <c r="D5" s="30">
        <f>IF(DAY(JanSun1)=1,"",IF(AND(YEAR(JanSun1+2)=CalendarYear,MONTH(JanSun1+2)=1),JanSun1+2,""))</f>
        <v>45292</v>
      </c>
      <c r="E5" s="30">
        <f>IF(DAY(JanSun1)=1,"",IF(AND(YEAR(JanSun1+3)=CalendarYear,MONTH(JanSun1+3)=1),JanSun1+3,""))</f>
        <v>45293</v>
      </c>
      <c r="F5" s="30">
        <f>IF(DAY(JanSun1)=1,"",IF(AND(YEAR(JanSun1+4)=CalendarYear,MONTH(JanSun1+4)=1),JanSun1+4,""))</f>
        <v>45294</v>
      </c>
      <c r="G5" s="30">
        <f>IF(DAY(JanSun1)=1,"",IF(AND(YEAR(JanSun1+5)=CalendarYear,MONTH(JanSun1+5)=1),JanSun1+5,""))</f>
        <v>45295</v>
      </c>
      <c r="H5" s="30">
        <f>IF(DAY(JanSun1)=1,"",IF(AND(YEAR(JanSun1+6)=CalendarYear,MONTH(JanSun1+6)=1),JanSun1+6,""))</f>
        <v>45296</v>
      </c>
      <c r="I5" s="30">
        <f>IF(DAY(JanSun1)=1,IF(AND(YEAR(JanSun1)=CalendarYear,MONTH(JanSun1)=1),JanSun1,""),IF(AND(YEAR(JanSun1+7)=CalendarYear,MONTH(JanSun1+7)=1),JanSun1+7,""))</f>
        <v>45297</v>
      </c>
      <c r="J5" s="16"/>
      <c r="K5" s="16" t="str">
        <f>IF(DAY(FebSun1)=1,"",IF(AND(YEAR(FebSun1+1)=CalendarYear,MONTH(FebSun1+1)=2),FebSun1+1,""))</f>
        <v/>
      </c>
      <c r="L5" s="16" t="str">
        <f>IF(DAY(FebSun1)=1,"",IF(AND(YEAR(FebSun1+2)=CalendarYear,MONTH(FebSun1+2)=2),FebSun1+2,""))</f>
        <v/>
      </c>
      <c r="M5" s="16" t="str">
        <f>IF(DAY(FebSun1)=1,"",IF(AND(YEAR(FebSun1+3)=CalendarYear,MONTH(FebSun1+3)=2),FebSun1+3,""))</f>
        <v/>
      </c>
      <c r="N5" s="16" t="str">
        <f>IF(DAY(FebSun1)=1,"",IF(AND(YEAR(FebSun1+4)=CalendarYear,MONTH(FebSun1+4)=2),FebSun1+4,""))</f>
        <v/>
      </c>
      <c r="O5" s="16">
        <f>IF(DAY(FebSun1)=1,"",IF(AND(YEAR(FebSun1+5)=CalendarYear,MONTH(FebSun1+5)=2),FebSun1+5,""))</f>
        <v>45323</v>
      </c>
      <c r="P5" s="16">
        <f>IF(DAY(FebSun1)=1,"",IF(AND(YEAR(FebSun1+6)=CalendarYear,MONTH(FebSun1+6)=2),FebSun1+6,""))</f>
        <v>45324</v>
      </c>
      <c r="Q5" s="17">
        <f>IF(DAY(FebSun1)=1,IF(AND(YEAR(FebSun1)=CalendarYear,MONTH(FebSun1)=2),FebSun1,""),IF(AND(YEAR(FebSun1+7)=CalendarYear,MONTH(FebSun1+7)=2),FebSun1+7,""))</f>
        <v>45325</v>
      </c>
      <c r="R5" s="10"/>
      <c r="S5" s="11"/>
      <c r="T5" s="10"/>
      <c r="U5" s="18"/>
      <c r="V5" s="33"/>
      <c r="W5" s="33"/>
    </row>
    <row r="6" spans="1:41" ht="15" customHeight="1" x14ac:dyDescent="0.25">
      <c r="A6" s="5"/>
      <c r="B6" s="10"/>
      <c r="C6" s="17">
        <f>IF(DAY(JanSun1)=1,IF(AND(YEAR(JanSun1+1)=CalendarYear,MONTH(JanSun1+1)=1),JanSun1+1,""),IF(AND(YEAR(JanSun1+8)=CalendarYear,MONTH(JanSun1+8)=1),JanSun1+8,""))</f>
        <v>45298</v>
      </c>
      <c r="D6" s="27">
        <f>IF(DAY(JanSun1)=1,IF(AND(YEAR(JanSun1+2)=CalendarYear,MONTH(JanSun1+2)=1),JanSun1+2,""),IF(AND(YEAR(JanSun1+9)=CalendarYear,MONTH(JanSun1+9)=1),JanSun1+9,""))</f>
        <v>45299</v>
      </c>
      <c r="E6" s="27">
        <f>IF(DAY(JanSun1)=1,IF(AND(YEAR(JanSun1+3)=CalendarYear,MONTH(JanSun1+3)=1),JanSun1+3,""),IF(AND(YEAR(JanSun1+10)=CalendarYear,MONTH(JanSun1+10)=1),JanSun1+10,""))</f>
        <v>45300</v>
      </c>
      <c r="F6" s="16">
        <f>IF(DAY(JanSun1)=1,IF(AND(YEAR(JanSun1+4)=CalendarYear,MONTH(JanSun1+4)=1),JanSun1+4,""),IF(AND(YEAR(JanSun1+11)=CalendarYear,MONTH(JanSun1+11)=1),JanSun1+11,""))</f>
        <v>45301</v>
      </c>
      <c r="G6" s="16">
        <f>IF(DAY(JanSun1)=1,IF(AND(YEAR(JanSun1+5)=CalendarYear,MONTH(JanSun1+5)=1),JanSun1+5,""),IF(AND(YEAR(JanSun1+12)=CalendarYear,MONTH(JanSun1+12)=1),JanSun1+12,""))</f>
        <v>45302</v>
      </c>
      <c r="H6" s="16">
        <f>IF(DAY(JanSun1)=1,IF(AND(YEAR(JanSun1+6)=CalendarYear,MONTH(JanSun1+6)=1),JanSun1+6,""),IF(AND(YEAR(JanSun1+13)=CalendarYear,MONTH(JanSun1+13)=1),JanSun1+13,""))</f>
        <v>45303</v>
      </c>
      <c r="I6" s="17">
        <f>IF(DAY(JanSun1)=1,IF(AND(YEAR(JanSun1+7)=CalendarYear,MONTH(JanSun1+7)=1),JanSun1+7,""),IF(AND(YEAR(JanSun1+14)=CalendarYear,MONTH(JanSun1+14)=1),JanSun1+14,""))</f>
        <v>45304</v>
      </c>
      <c r="J6" s="16"/>
      <c r="K6" s="17">
        <f>IF(DAY(FebSun1)=1,IF(AND(YEAR(FebSun1+1)=CalendarYear,MONTH(FebSun1+1)=2),FebSun1+1,""),IF(AND(YEAR(FebSun1+8)=CalendarYear,MONTH(FebSun1+8)=2),FebSun1+8,""))</f>
        <v>45326</v>
      </c>
      <c r="L6" s="16">
        <f>IF(DAY(FebSun1)=1,IF(AND(YEAR(FebSun1+2)=CalendarYear,MONTH(FebSun1+2)=2),FebSun1+2,""),IF(AND(YEAR(FebSun1+9)=CalendarYear,MONTH(FebSun1+9)=2),FebSun1+9,""))</f>
        <v>45327</v>
      </c>
      <c r="M6" s="16">
        <f>IF(DAY(FebSun1)=1,IF(AND(YEAR(FebSun1+3)=CalendarYear,MONTH(FebSun1+3)=2),FebSun1+3,""),IF(AND(YEAR(FebSun1+10)=CalendarYear,MONTH(FebSun1+10)=2),FebSun1+10,""))</f>
        <v>45328</v>
      </c>
      <c r="N6" s="16">
        <f>IF(DAY(FebSun1)=1,IF(AND(YEAR(FebSun1+4)=CalendarYear,MONTH(FebSun1+4)=2),FebSun1+4,""),IF(AND(YEAR(FebSun1+11)=CalendarYear,MONTH(FebSun1+11)=2),FebSun1+11,""))</f>
        <v>45329</v>
      </c>
      <c r="O6" s="16">
        <f>IF(DAY(FebSun1)=1,IF(AND(YEAR(FebSun1+5)=CalendarYear,MONTH(FebSun1+5)=2),FebSun1+5,""),IF(AND(YEAR(FebSun1+12)=CalendarYear,MONTH(FebSun1+12)=2),FebSun1+12,""))</f>
        <v>45330</v>
      </c>
      <c r="P6" s="16">
        <f>IF(DAY(FebSun1)=1,IF(AND(YEAR(FebSun1+6)=CalendarYear,MONTH(FebSun1+6)=2),FebSun1+6,""),IF(AND(YEAR(FebSun1+13)=CalendarYear,MONTH(FebSun1+13)=2),FebSun1+13,""))</f>
        <v>45331</v>
      </c>
      <c r="Q6" s="17">
        <f>IF(DAY(FebSun1)=1,IF(AND(YEAR(FebSun1+7)=CalendarYear,MONTH(FebSun1+7)=2),FebSun1+7,""),IF(AND(YEAR(FebSun1+14)=CalendarYear,MONTH(FebSun1+14)=2),FebSun1+14,""))</f>
        <v>45332</v>
      </c>
      <c r="R6" s="10"/>
      <c r="S6" s="11"/>
      <c r="T6" s="10"/>
      <c r="U6" s="12" t="s">
        <v>44</v>
      </c>
      <c r="V6" s="33"/>
      <c r="W6" s="33"/>
    </row>
    <row r="7" spans="1:41" ht="15" customHeight="1" x14ac:dyDescent="0.25">
      <c r="B7" s="10"/>
      <c r="C7" s="17">
        <f>IF(DAY(JanSun1)=1,IF(AND(YEAR(JanSun1+8)=CalendarYear,MONTH(JanSun1+8)=1),JanSun1+8,""),IF(AND(YEAR(JanSun1+15)=CalendarYear,MONTH(JanSun1+15)=1),JanSun1+15,""))</f>
        <v>45305</v>
      </c>
      <c r="D7" s="16">
        <f>IF(DAY(JanSun1)=1,IF(AND(YEAR(JanSun1+9)=CalendarYear,MONTH(JanSun1+9)=1),JanSun1+9,""),IF(AND(YEAR(JanSun1+16)=CalendarYear,MONTH(JanSun1+16)=1),JanSun1+16,""))</f>
        <v>45306</v>
      </c>
      <c r="E7" s="16">
        <f>IF(DAY(JanSun1)=1,IF(AND(YEAR(JanSun1+10)=CalendarYear,MONTH(JanSun1+10)=1),JanSun1+10,""),IF(AND(YEAR(JanSun1+17)=CalendarYear,MONTH(JanSun1+17)=1),JanSun1+17,""))</f>
        <v>45307</v>
      </c>
      <c r="F7" s="16">
        <f>IF(DAY(JanSun1)=1,IF(AND(YEAR(JanSun1+11)=CalendarYear,MONTH(JanSun1+11)=1),JanSun1+11,""),IF(AND(YEAR(JanSun1+18)=CalendarYear,MONTH(JanSun1+18)=1),JanSun1+18,""))</f>
        <v>45308</v>
      </c>
      <c r="G7" s="16">
        <f>IF(DAY(JanSun1)=1,IF(AND(YEAR(JanSun1+12)=CalendarYear,MONTH(JanSun1+12)=1),JanSun1+12,""),IF(AND(YEAR(JanSun1+19)=CalendarYear,MONTH(JanSun1+19)=1),JanSun1+19,""))</f>
        <v>45309</v>
      </c>
      <c r="H7" s="32">
        <f>IF(DAY(JanSun1)=1,IF(AND(YEAR(JanSun1+13)=CalendarYear,MONTH(JanSun1+13)=1),JanSun1+13,""),IF(AND(YEAR(JanSun1+20)=CalendarYear,MONTH(JanSun1+20)=1),JanSun1+20,""))</f>
        <v>45310</v>
      </c>
      <c r="I7" s="30">
        <f>IF(DAY(JanSun1)=1,IF(AND(YEAR(JanSun1+14)=CalendarYear,MONTH(JanSun1+14)=1),JanSun1+14,""),IF(AND(YEAR(JanSun1+21)=CalendarYear,MONTH(JanSun1+21)=1),JanSun1+21,""))</f>
        <v>45311</v>
      </c>
      <c r="J7" s="16"/>
      <c r="K7" s="17">
        <f>IF(DAY(FebSun1)=1,IF(AND(YEAR(FebSun1+8)=CalendarYear,MONTH(FebSun1+8)=2),FebSun1+8,""),IF(AND(YEAR(FebSun1+15)=CalendarYear,MONTH(FebSun1+15)=2),FebSun1+15,""))</f>
        <v>45333</v>
      </c>
      <c r="L7" s="16">
        <f>IF(DAY(FebSun1)=1,IF(AND(YEAR(FebSun1+9)=CalendarYear,MONTH(FebSun1+9)=2),FebSun1+9,""),IF(AND(YEAR(FebSun1+16)=CalendarYear,MONTH(FebSun1+16)=2),FebSun1+16,""))</f>
        <v>45334</v>
      </c>
      <c r="M7" s="16">
        <f>IF(DAY(FebSun1)=1,IF(AND(YEAR(FebSun1+10)=CalendarYear,MONTH(FebSun1+10)=2),FebSun1+10,""),IF(AND(YEAR(FebSun1+17)=CalendarYear,MONTH(FebSun1+17)=2),FebSun1+17,""))</f>
        <v>45335</v>
      </c>
      <c r="N7" s="16">
        <f>IF(DAY(FebSun1)=1,IF(AND(YEAR(FebSun1+11)=CalendarYear,MONTH(FebSun1+11)=2),FebSun1+11,""),IF(AND(YEAR(FebSun1+18)=CalendarYear,MONTH(FebSun1+18)=2),FebSun1+18,""))</f>
        <v>45336</v>
      </c>
      <c r="O7" s="16">
        <f>IF(DAY(FebSun1)=1,IF(AND(YEAR(FebSun1+12)=CalendarYear,MONTH(FebSun1+12)=2),FebSun1+12,""),IF(AND(YEAR(FebSun1+19)=CalendarYear,MONTH(FebSun1+19)=2),FebSun1+19,""))</f>
        <v>45337</v>
      </c>
      <c r="P7" s="16">
        <f>IF(DAY(FebSun1)=1,IF(AND(YEAR(FebSun1+13)=CalendarYear,MONTH(FebSun1+13)=2),FebSun1+13,""),IF(AND(YEAR(FebSun1+20)=CalendarYear,MONTH(FebSun1+20)=2),FebSun1+20,""))</f>
        <v>45338</v>
      </c>
      <c r="Q7" s="17">
        <f>IF(DAY(FebSun1)=1,IF(AND(YEAR(FebSun1+14)=CalendarYear,MONTH(FebSun1+14)=2),FebSun1+14,""),IF(AND(YEAR(FebSun1+21)=CalendarYear,MONTH(FebSun1+21)=2),FebSun1+21,""))</f>
        <v>45339</v>
      </c>
      <c r="R7" s="10"/>
      <c r="S7" s="11"/>
      <c r="T7" s="10"/>
      <c r="U7" s="15" t="s">
        <v>45</v>
      </c>
      <c r="V7" s="33"/>
      <c r="W7" s="33"/>
    </row>
    <row r="8" spans="1:41" ht="15" customHeight="1" x14ac:dyDescent="0.25">
      <c r="B8" s="10"/>
      <c r="C8" s="17">
        <f>IF(DAY(JanSun1)=1,IF(AND(YEAR(JanSun1+15)=CalendarYear,MONTH(JanSun1+15)=1),JanSun1+15,""),IF(AND(YEAR(JanSun1+22)=CalendarYear,MONTH(JanSun1+22)=1),JanSun1+22,""))</f>
        <v>45312</v>
      </c>
      <c r="D8" s="19">
        <f>IF(DAY(JanSun1)=1,IF(AND(YEAR(JanSun1+16)=CalendarYear,MONTH(JanSun1+16)=1),JanSun1+16,""),IF(AND(YEAR(JanSun1+23)=CalendarYear,MONTH(JanSun1+23)=1),JanSun1+23,""))</f>
        <v>45313</v>
      </c>
      <c r="E8" s="16">
        <f>IF(DAY(JanSun1)=1,IF(AND(YEAR(JanSun1+17)=CalendarYear,MONTH(JanSun1+17)=1),JanSun1+17,""),IF(AND(YEAR(JanSun1+24)=CalendarYear,MONTH(JanSun1+24)=1),JanSun1+24,""))</f>
        <v>45314</v>
      </c>
      <c r="F8" s="19">
        <f>IF(DAY(JanSun1)=1,IF(AND(YEAR(JanSun1+18)=CalendarYear,MONTH(JanSun1+18)=1),JanSun1+18,""),IF(AND(YEAR(JanSun1+25)=CalendarYear,MONTH(JanSun1+25)=1),JanSun1+25,""))</f>
        <v>45315</v>
      </c>
      <c r="G8" s="27">
        <f>IF(DAY(JanSun1)=1,IF(AND(YEAR(JanSun1+19)=CalendarYear,MONTH(JanSun1+19)=1),JanSun1+19,""),IF(AND(YEAR(JanSun1+26)=CalendarYear,MONTH(JanSun1+26)=1),JanSun1+26,""))</f>
        <v>45316</v>
      </c>
      <c r="H8" s="16">
        <f>IF(DAY(JanSun1)=1,IF(AND(YEAR(JanSun1+20)=CalendarYear,MONTH(JanSun1+20)=1),JanSun1+20,""),IF(AND(YEAR(JanSun1+27)=CalendarYear,MONTH(JanSun1+27)=1),JanSun1+27,""))</f>
        <v>45317</v>
      </c>
      <c r="I8" s="17">
        <f>IF(DAY(JanSun1)=1,IF(AND(YEAR(JanSun1+21)=CalendarYear,MONTH(JanSun1+21)=1),JanSun1+21,""),IF(AND(YEAR(JanSun1+28)=CalendarYear,MONTH(JanSun1+28)=1),JanSun1+28,""))</f>
        <v>45318</v>
      </c>
      <c r="J8" s="16"/>
      <c r="K8" s="17">
        <f>IF(DAY(FebSun1)=1,IF(AND(YEAR(FebSun1+15)=CalendarYear,MONTH(FebSun1+15)=2),FebSun1+15,""),IF(AND(YEAR(FebSun1+22)=CalendarYear,MONTH(FebSun1+22)=2),FebSun1+22,""))</f>
        <v>45340</v>
      </c>
      <c r="L8" s="16">
        <f>IF(DAY(FebSun1)=1,IF(AND(YEAR(FebSun1+16)=CalendarYear,MONTH(FebSun1+16)=2),FebSun1+16,""),IF(AND(YEAR(FebSun1+23)=CalendarYear,MONTH(FebSun1+23)=2),FebSun1+23,""))</f>
        <v>45341</v>
      </c>
      <c r="M8" s="16">
        <f>IF(DAY(FebSun1)=1,IF(AND(YEAR(FebSun1+17)=CalendarYear,MONTH(FebSun1+17)=2),FebSun1+17,""),IF(AND(YEAR(FebSun1+24)=CalendarYear,MONTH(FebSun1+24)=2),FebSun1+24,""))</f>
        <v>45342</v>
      </c>
      <c r="N8" s="16">
        <f>IF(DAY(FebSun1)=1,IF(AND(YEAR(FebSun1+18)=CalendarYear,MONTH(FebSun1+18)=2),FebSun1+18,""),IF(AND(YEAR(FebSun1+25)=CalendarYear,MONTH(FebSun1+25)=2),FebSun1+25,""))</f>
        <v>45343</v>
      </c>
      <c r="O8" s="16">
        <f>IF(DAY(FebSun1)=1,IF(AND(YEAR(FebSun1+19)=CalendarYear,MONTH(FebSun1+19)=2),FebSun1+19,""),IF(AND(YEAR(FebSun1+26)=CalendarYear,MONTH(FebSun1+26)=2),FebSun1+26,""))</f>
        <v>45344</v>
      </c>
      <c r="P8" s="16">
        <f>IF(DAY(FebSun1)=1,IF(AND(YEAR(FebSun1+20)=CalendarYear,MONTH(FebSun1+20)=2),FebSun1+20,""),IF(AND(YEAR(FebSun1+27)=CalendarYear,MONTH(FebSun1+27)=2),FebSun1+27,""))</f>
        <v>45345</v>
      </c>
      <c r="Q8" s="17">
        <f>IF(DAY(FebSun1)=1,IF(AND(YEAR(FebSun1+21)=CalendarYear,MONTH(FebSun1+21)=2),FebSun1+21,""),IF(AND(YEAR(FebSun1+28)=CalendarYear,MONTH(FebSun1+28)=2),FebSun1+28,""))</f>
        <v>45346</v>
      </c>
      <c r="R8" s="10"/>
      <c r="S8" s="11"/>
      <c r="T8" s="10"/>
      <c r="U8" s="18"/>
      <c r="V8" s="33"/>
      <c r="W8" s="33"/>
    </row>
    <row r="9" spans="1:41" ht="15" customHeight="1" x14ac:dyDescent="0.25">
      <c r="B9" s="10"/>
      <c r="C9" s="17">
        <f>IF(DAY(JanSun1)=1,IF(AND(YEAR(JanSun1+22)=CalendarYear,MONTH(JanSun1+22)=1),JanSun1+22,""),IF(AND(YEAR(JanSun1+29)=CalendarYear,MONTH(JanSun1+29)=1),JanSun1+29,""))</f>
        <v>45319</v>
      </c>
      <c r="D9" s="16">
        <f>IF(DAY(JanSun1)=1,IF(AND(YEAR(JanSun1+23)=CalendarYear,MONTH(JanSun1+23)=1),JanSun1+23,""),IF(AND(YEAR(JanSun1+30)=CalendarYear,MONTH(JanSun1+30)=1),JanSun1+30,""))</f>
        <v>45320</v>
      </c>
      <c r="E9" s="16">
        <f>IF(DAY(JanSun1)=1,IF(AND(YEAR(JanSun1+24)=CalendarYear,MONTH(JanSun1+24)=1),JanSun1+24,""),IF(AND(YEAR(JanSun1+31)=CalendarYear,MONTH(JanSun1+31)=1),JanSun1+31,""))</f>
        <v>45321</v>
      </c>
      <c r="F9" s="16">
        <f>IF(DAY(JanSun1)=1,IF(AND(YEAR(JanSun1+25)=CalendarYear,MONTH(JanSun1+25)=1),JanSun1+25,""),IF(AND(YEAR(JanSun1+32)=CalendarYear,MONTH(JanSun1+32)=1),JanSun1+32,""))</f>
        <v>45322</v>
      </c>
      <c r="G9" s="16" t="str">
        <f>IF(DAY(JanSun1)=1,IF(AND(YEAR(JanSun1+26)=CalendarYear,MONTH(JanSun1+26)=1),JanSun1+26,""),IF(AND(YEAR(JanSun1+33)=CalendarYear,MONTH(JanSun1+33)=1),JanSun1+33,""))</f>
        <v/>
      </c>
      <c r="H9" s="16" t="str">
        <f>IF(DAY(JanSun1)=1,IF(AND(YEAR(JanSun1+27)=CalendarYear,MONTH(JanSun1+27)=1),JanSun1+27,""),IF(AND(YEAR(JanSun1+34)=CalendarYear,MONTH(JanSun1+34)=1),JanSun1+34,""))</f>
        <v/>
      </c>
      <c r="I9" s="17" t="str">
        <f>IF(DAY(JanSun1)=1,IF(AND(YEAR(JanSun1+28)=CalendarYear,MONTH(JanSun1+28)=1),JanSun1+28,""),IF(AND(YEAR(JanSun1+35)=CalendarYear,MONTH(JanSun1+35)=1),JanSun1+35,""))</f>
        <v/>
      </c>
      <c r="J9" s="16"/>
      <c r="K9" s="17">
        <f>IF(DAY(FebSun1)=1,IF(AND(YEAR(FebSun1+22)=CalendarYear,MONTH(FebSun1+22)=2),FebSun1+22,""),IF(AND(YEAR(FebSun1+29)=CalendarYear,MONTH(FebSun1+29)=2),FebSun1+29,""))</f>
        <v>45347</v>
      </c>
      <c r="L9" s="16">
        <f>IF(DAY(FebSun1)=1,IF(AND(YEAR(FebSun1+23)=CalendarYear,MONTH(FebSun1+23)=2),FebSun1+23,""),IF(AND(YEAR(FebSun1+30)=CalendarYear,MONTH(FebSun1+30)=2),FebSun1+30,""))</f>
        <v>45348</v>
      </c>
      <c r="M9" s="16">
        <f>IF(DAY(FebSun1)=1,IF(AND(YEAR(FebSun1+24)=CalendarYear,MONTH(FebSun1+24)=2),FebSun1+24,""),IF(AND(YEAR(FebSun1+31)=CalendarYear,MONTH(FebSun1+31)=2),FebSun1+31,""))</f>
        <v>45349</v>
      </c>
      <c r="N9" s="16">
        <f>IF(DAY(FebSun1)=1,IF(AND(YEAR(FebSun1+25)=CalendarYear,MONTH(FebSun1+25)=2),FebSun1+25,""),IF(AND(YEAR(FebSun1+32)=CalendarYear,MONTH(FebSun1+32)=2),FebSun1+32,""))</f>
        <v>45350</v>
      </c>
      <c r="O9" s="16">
        <f>IF(DAY(FebSun1)=1,IF(AND(YEAR(FebSun1+26)=CalendarYear,MONTH(FebSun1+26)=2),FebSun1+26,""),IF(AND(YEAR(FebSun1+33)=CalendarYear,MONTH(FebSun1+33)=2),FebSun1+33,""))</f>
        <v>45351</v>
      </c>
      <c r="P9" s="16" t="str">
        <f>IF(DAY(FebSun1)=1,IF(AND(YEAR(FebSun1+27)=CalendarYear,MONTH(FebSun1+27)=2),FebSun1+27,""),IF(AND(YEAR(FebSun1+34)=CalendarYear,MONTH(FebSun1+34)=2),FebSun1+34,""))</f>
        <v/>
      </c>
      <c r="Q9" s="17" t="str">
        <f>IF(DAY(FebSun1)=1,IF(AND(YEAR(FebSun1+28)=CalendarYear,MONTH(FebSun1+28)=2),FebSun1+28,""),IF(AND(YEAR(FebSun1+35)=CalendarYear,MONTH(FebSun1+35)=2),FebSun1+35,""))</f>
        <v/>
      </c>
      <c r="R9" s="10"/>
      <c r="S9" s="11"/>
      <c r="T9" s="10"/>
      <c r="U9" s="12" t="s">
        <v>58</v>
      </c>
      <c r="V9" s="33"/>
      <c r="W9" s="33"/>
    </row>
    <row r="10" spans="1:41" ht="15" customHeight="1" x14ac:dyDescent="0.25">
      <c r="B10" s="10"/>
      <c r="C10" s="17" t="str">
        <f>IF(DAY(JanSun1)=1,IF(AND(YEAR(JanSun1+29)=CalendarYear,MONTH(JanSun1+29)=1),JanSun1+29,""),IF(AND(YEAR(JanSun1+36)=CalendarYear,MONTH(JanSun1+36)=1),JanSun1+36,""))</f>
        <v/>
      </c>
      <c r="D10" s="16" t="str">
        <f>IF(DAY(JanSun1)=1,IF(AND(YEAR(JanSun1+30)=CalendarYear,MONTH(JanSun1+30)=1),JanSun1+30,""),IF(AND(YEAR(JanSun1+37)=CalendarYear,MONTH(JanSun1+37)=1),JanSun1+37,""))</f>
        <v/>
      </c>
      <c r="E10" s="16" t="str">
        <f>IF(DAY(JanSun1)=1,IF(AND(YEAR(JanSun1+31)=CalendarYear,MONTH(JanSun1+31)=1),JanSun1+31,""),IF(AND(YEAR(JanSun1+38)=CalendarYear,MONTH(JanSun1+38)=1),JanSun1+38,""))</f>
        <v/>
      </c>
      <c r="F10" s="16" t="str">
        <f>IF(DAY(JanSun1)=1,IF(AND(YEAR(JanSun1+32)=CalendarYear,MONTH(JanSun1+32)=1),JanSun1+32,""),IF(AND(YEAR(JanSun1+39)=CalendarYear,MONTH(JanSun1+39)=1),JanSun1+39,""))</f>
        <v/>
      </c>
      <c r="G10" s="16" t="str">
        <f>IF(DAY(JanSun1)=1,IF(AND(YEAR(JanSun1+33)=CalendarYear,MONTH(JanSun1+33)=1),JanSun1+33,""),IF(AND(YEAR(JanSun1+40)=CalendarYear,MONTH(JanSun1+40)=1),JanSun1+40,""))</f>
        <v/>
      </c>
      <c r="H10" s="16" t="str">
        <f>IF(DAY(JanSun1)=1,IF(AND(YEAR(JanSun1+34)=CalendarYear,MONTH(JanSun1+34)=1),JanSun1+34,""),IF(AND(YEAR(JanSun1+41)=CalendarYear,MONTH(JanSun1+41)=1),JanSun1+41,""))</f>
        <v/>
      </c>
      <c r="I10" s="16" t="str">
        <f>IF(DAY(JanSun1)=1,IF(AND(YEAR(JanSun1+35)=CalendarYear,MONTH(JanSun1+35)=1),JanSun1+35,""),IF(AND(YEAR(JanSun1+42)=CalendarYear,MONTH(JanSun1+42)=1),JanSun1+42,""))</f>
        <v/>
      </c>
      <c r="J10" s="16"/>
      <c r="K10" s="16" t="str">
        <f>IF(DAY(FebSun1)=1,IF(AND(YEAR(FebSun1+29)=CalendarYear,MONTH(FebSun1+29)=2),FebSun1+29,""),IF(AND(YEAR(FebSun1+36)=CalendarYear,MONTH(FebSun1+36)=2),FebSun1+36,""))</f>
        <v/>
      </c>
      <c r="L10" s="16" t="str">
        <f>IF(DAY(FebSun1)=1,IF(AND(YEAR(FebSun1+30)=CalendarYear,MONTH(FebSun1+30)=2),FebSun1+30,""),IF(AND(YEAR(FebSun1+37)=CalendarYear,MONTH(FebSun1+37)=2),FebSun1+37,""))</f>
        <v/>
      </c>
      <c r="M10" s="16" t="str">
        <f>IF(DAY(FebSun1)=1,IF(AND(YEAR(FebSun1+31)=CalendarYear,MONTH(FebSun1+31)=2),FebSun1+31,""),IF(AND(YEAR(FebSun1+38)=CalendarYear,MONTH(FebSun1+38)=2),FebSun1+38,""))</f>
        <v/>
      </c>
      <c r="N10" s="16" t="str">
        <f>IF(DAY(FebSun1)=1,IF(AND(YEAR(FebSun1+32)=CalendarYear,MONTH(FebSun1+32)=2),FebSun1+32,""),IF(AND(YEAR(FebSun1+39)=CalendarYear,MONTH(FebSun1+39)=2),FebSun1+39,""))</f>
        <v/>
      </c>
      <c r="O10" s="16" t="str">
        <f>IF(DAY(FebSun1)=1,IF(AND(YEAR(FebSun1+33)=CalendarYear,MONTH(FebSun1+33)=2),FebSun1+33,""),IF(AND(YEAR(FebSun1+40)=CalendarYear,MONTH(FebSun1+40)=2),FebSun1+40,""))</f>
        <v/>
      </c>
      <c r="P10" s="16" t="str">
        <f>IF(DAY(FebSun1)=1,IF(AND(YEAR(FebSun1+34)=CalendarYear,MONTH(FebSun1+34)=2),FebSun1+34,""),IF(AND(YEAR(FebSun1+41)=CalendarYear,MONTH(FebSun1+41)=2),FebSun1+41,""))</f>
        <v/>
      </c>
      <c r="Q10" s="16" t="str">
        <f>IF(DAY(FebSun1)=1,IF(AND(YEAR(FebSun1+35)=CalendarYear,MONTH(FebSun1+35)=2),FebSun1+35,""),IF(AND(YEAR(FebSun1+42)=CalendarYear,MONTH(FebSun1+42)=2),FebSun1+42,""))</f>
        <v/>
      </c>
      <c r="R10" s="10"/>
      <c r="S10" s="11"/>
      <c r="T10" s="10"/>
      <c r="U10" s="15" t="s">
        <v>46</v>
      </c>
      <c r="V10" s="33"/>
      <c r="W10" s="33"/>
    </row>
    <row r="11" spans="1:41" ht="15" customHeight="1" x14ac:dyDescent="0.25">
      <c r="B11" s="10"/>
      <c r="C11" s="16"/>
      <c r="D11" s="16"/>
      <c r="E11" s="16"/>
      <c r="F11" s="16"/>
      <c r="G11" s="16"/>
      <c r="H11" s="16"/>
      <c r="I11" s="16"/>
      <c r="J11" s="16"/>
      <c r="K11" s="16"/>
      <c r="L11" s="16"/>
      <c r="M11" s="16"/>
      <c r="N11" s="16"/>
      <c r="O11" s="16"/>
      <c r="P11" s="16"/>
      <c r="Q11" s="16"/>
      <c r="R11" s="10"/>
      <c r="S11" s="11"/>
      <c r="T11" s="10"/>
      <c r="U11" s="18"/>
      <c r="V11" s="33"/>
      <c r="W11" s="33"/>
    </row>
    <row r="12" spans="1:41" ht="15" customHeight="1" x14ac:dyDescent="0.25">
      <c r="A12" s="5" t="s">
        <v>10</v>
      </c>
      <c r="B12" s="10"/>
      <c r="C12" s="34" t="s">
        <v>34</v>
      </c>
      <c r="D12" s="34"/>
      <c r="E12" s="34"/>
      <c r="F12" s="34"/>
      <c r="G12" s="34"/>
      <c r="H12" s="34"/>
      <c r="I12" s="34"/>
      <c r="J12" s="20"/>
      <c r="K12" s="34" t="s">
        <v>35</v>
      </c>
      <c r="L12" s="34"/>
      <c r="M12" s="34"/>
      <c r="N12" s="34"/>
      <c r="O12" s="34"/>
      <c r="P12" s="34"/>
      <c r="Q12" s="34"/>
      <c r="R12" s="10"/>
      <c r="S12" s="21"/>
      <c r="T12" s="10"/>
      <c r="U12" s="12" t="s">
        <v>66</v>
      </c>
      <c r="V12" s="33"/>
      <c r="W12" s="33"/>
      <c r="X12" s="1"/>
      <c r="Y12" s="1"/>
      <c r="AA12" s="1"/>
      <c r="AB12" s="1"/>
      <c r="AC12" s="1"/>
      <c r="AD12" s="1"/>
      <c r="AE12" s="1"/>
      <c r="AF12" s="1"/>
      <c r="AG12" s="1"/>
      <c r="AI12" s="1"/>
      <c r="AJ12" s="1"/>
      <c r="AK12" s="1"/>
      <c r="AL12" s="1"/>
      <c r="AM12" s="1"/>
      <c r="AN12" s="1"/>
      <c r="AO12" s="1"/>
    </row>
    <row r="13" spans="1:41" ht="15" customHeight="1" x14ac:dyDescent="0.25">
      <c r="A13" s="5" t="s">
        <v>19</v>
      </c>
      <c r="B13" s="10"/>
      <c r="C13" s="13" t="s">
        <v>0</v>
      </c>
      <c r="D13" s="13" t="s">
        <v>1</v>
      </c>
      <c r="E13" s="13" t="s">
        <v>2</v>
      </c>
      <c r="F13" s="13" t="s">
        <v>3</v>
      </c>
      <c r="G13" s="13" t="s">
        <v>6</v>
      </c>
      <c r="H13" s="13" t="s">
        <v>4</v>
      </c>
      <c r="I13" s="13" t="s">
        <v>5</v>
      </c>
      <c r="J13" s="2"/>
      <c r="K13" s="13" t="s">
        <v>0</v>
      </c>
      <c r="L13" s="13" t="s">
        <v>1</v>
      </c>
      <c r="M13" s="13" t="s">
        <v>2</v>
      </c>
      <c r="N13" s="13" t="s">
        <v>3</v>
      </c>
      <c r="O13" s="13" t="s">
        <v>6</v>
      </c>
      <c r="P13" s="13" t="s">
        <v>4</v>
      </c>
      <c r="Q13" s="13" t="s">
        <v>5</v>
      </c>
      <c r="R13" s="10"/>
      <c r="S13" s="11"/>
      <c r="T13" s="10"/>
      <c r="U13" s="15" t="s">
        <v>26</v>
      </c>
      <c r="V13" s="33"/>
      <c r="W13" s="33"/>
    </row>
    <row r="14" spans="1:41" ht="15" customHeight="1" x14ac:dyDescent="0.25">
      <c r="B14" s="10"/>
      <c r="C14" s="17" t="str">
        <f>IF(DAY(MarSun1)=1,"",IF(AND(YEAR(MarSun1+1)=CalendarYear,MONTH(MarSun1+1)=3),MarSun1+1,""))</f>
        <v/>
      </c>
      <c r="D14" s="16" t="str">
        <f>IF(DAY(MarSun1)=1,"",IF(AND(YEAR(MarSun1+2)=CalendarYear,MONTH(MarSun1+2)=3),MarSun1+2,""))</f>
        <v/>
      </c>
      <c r="E14" s="16" t="str">
        <f>IF(DAY(MarSun1)=1,"",IF(AND(YEAR(MarSun1+3)=CalendarYear,MONTH(MarSun1+3)=3),MarSun1+3,""))</f>
        <v/>
      </c>
      <c r="F14" s="16" t="str">
        <f>IF(DAY(MarSun1)=1,"",IF(AND(YEAR(MarSun1+4)=CalendarYear,MONTH(MarSun1+4)=3),MarSun1+4,""))</f>
        <v/>
      </c>
      <c r="G14" s="16" t="str">
        <f>IF(DAY(MarSun1)=1,"",IF(AND(YEAR(MarSun1+5)=CalendarYear,MONTH(MarSun1+5)=3),MarSun1+5,""))</f>
        <v/>
      </c>
      <c r="H14" s="16">
        <f>IF(DAY(MarSun1)=1,"",IF(AND(YEAR(MarSun1+6)=CalendarYear,MONTH(MarSun1+6)=3),MarSun1+6,""))</f>
        <v>45352</v>
      </c>
      <c r="I14" s="17">
        <f>IF(DAY(MarSun1)=1,IF(AND(YEAR(MarSun1)=CalendarYear,MONTH(MarSun1)=3),MarSun1,""),IF(AND(YEAR(MarSun1+7)=CalendarYear,MONTH(MarSun1+7)=3),MarSun1+7,""))</f>
        <v>45353</v>
      </c>
      <c r="J14" s="14"/>
      <c r="K14" s="16" t="str">
        <f>IF(DAY(AprSun1)=1,"",IF(AND(YEAR(AprSun1+1)=CalendarYear,MONTH(AprSun1+1)=4),AprSun1+1,""))</f>
        <v/>
      </c>
      <c r="L14" s="16">
        <f>IF(DAY(AprSun1)=1,"",IF(AND(YEAR(AprSun1+2)=CalendarYear,MONTH(AprSun1+2)=4),AprSun1+2,""))</f>
        <v>45383</v>
      </c>
      <c r="M14" s="16">
        <f>IF(DAY(AprSun1)=1,"",IF(AND(YEAR(AprSun1+3)=CalendarYear,MONTH(AprSun1+3)=4),AprSun1+3,""))</f>
        <v>45384</v>
      </c>
      <c r="N14" s="16">
        <f>IF(DAY(AprSun1)=1,"",IF(AND(YEAR(AprSun1+4)=CalendarYear,MONTH(AprSun1+4)=4),AprSun1+4,""))</f>
        <v>45385</v>
      </c>
      <c r="O14" s="16">
        <f>IF(DAY(AprSun1)=1,"",IF(AND(YEAR(AprSun1+5)=CalendarYear,MONTH(AprSun1+5)=4),AprSun1+5,""))</f>
        <v>45386</v>
      </c>
      <c r="P14" s="16">
        <f>IF(DAY(AprSun1)=1,"",IF(AND(YEAR(AprSun1+6)=CalendarYear,MONTH(AprSun1+6)=4),AprSun1+6,""))</f>
        <v>45387</v>
      </c>
      <c r="Q14" s="17">
        <f>IF(DAY(AprSun1)=1,IF(AND(YEAR(AprSun1)=CalendarYear,MONTH(AprSun1)=4),AprSun1,""),IF(AND(YEAR(AprSun1+7)=CalendarYear,MONTH(AprSun1+7)=4),AprSun1+7,""))</f>
        <v>45388</v>
      </c>
      <c r="R14" s="10"/>
      <c r="S14" s="11"/>
      <c r="T14" s="10"/>
      <c r="U14" s="18"/>
      <c r="V14" s="33"/>
      <c r="W14" s="33"/>
    </row>
    <row r="15" spans="1:41" ht="15" customHeight="1" x14ac:dyDescent="0.25">
      <c r="A15" s="5"/>
      <c r="B15" s="10"/>
      <c r="C15" s="17">
        <f>IF(DAY(MarSun1)=1,IF(AND(YEAR(MarSun1+1)=CalendarYear,MONTH(MarSun1+1)=3),MarSun1+1,""),IF(AND(YEAR(MarSun1+8)=CalendarYear,MONTH(MarSun1+8)=3),MarSun1+8,""))</f>
        <v>45354</v>
      </c>
      <c r="D15" s="27">
        <f>IF(DAY(MarSun1)=1,IF(AND(YEAR(MarSun1+2)=CalendarYear,MONTH(MarSun1+2)=3),MarSun1+2,""),IF(AND(YEAR(MarSun1+9)=CalendarYear,MONTH(MarSun1+9)=3),MarSun1+9,""))</f>
        <v>45355</v>
      </c>
      <c r="E15" s="27">
        <f>IF(DAY(MarSun1)=1,IF(AND(YEAR(MarSun1+3)=CalendarYear,MONTH(MarSun1+3)=3),MarSun1+3,""),IF(AND(YEAR(MarSun1+10)=CalendarYear,MONTH(MarSun1+10)=3),MarSun1+10,""))</f>
        <v>45356</v>
      </c>
      <c r="F15" s="27">
        <f>IF(DAY(MarSun1)=1,IF(AND(YEAR(MarSun1+4)=CalendarYear,MONTH(MarSun1+4)=3),MarSun1+4,""),IF(AND(YEAR(MarSun1+11)=CalendarYear,MONTH(MarSun1+11)=3),MarSun1+11,""))</f>
        <v>45357</v>
      </c>
      <c r="G15" s="16">
        <f>IF(DAY(MarSun1)=1,IF(AND(YEAR(MarSun1+5)=CalendarYear,MONTH(MarSun1+5)=3),MarSun1+5,""),IF(AND(YEAR(MarSun1+12)=CalendarYear,MONTH(MarSun1+12)=3),MarSun1+12,""))</f>
        <v>45358</v>
      </c>
      <c r="H15" s="30">
        <f>IF(DAY(MarSun1)=1,IF(AND(YEAR(MarSun1+6)=CalendarYear,MONTH(MarSun1+6)=3),MarSun1+6,""),IF(AND(YEAR(MarSun1+13)=CalendarYear,MONTH(MarSun1+13)=3),MarSun1+13,""))</f>
        <v>45359</v>
      </c>
      <c r="I15" s="17">
        <f>IF(DAY(MarSun1)=1,IF(AND(YEAR(MarSun1+7)=CalendarYear,MONTH(MarSun1+7)=3),MarSun1+7,""),IF(AND(YEAR(MarSun1+14)=CalendarYear,MONTH(MarSun1+14)=3),MarSun1+14,""))</f>
        <v>45360</v>
      </c>
      <c r="J15" s="16"/>
      <c r="K15" s="17">
        <f>IF(DAY(AprSun1)=1,IF(AND(YEAR(AprSun1+1)=CalendarYear,MONTH(AprSun1+1)=4),AprSun1+1,""),IF(AND(YEAR(AprSun1+8)=CalendarYear,MONTH(AprSun1+8)=4),AprSun1+8,""))</f>
        <v>45389</v>
      </c>
      <c r="L15" s="16">
        <f>IF(DAY(AprSun1)=1,IF(AND(YEAR(AprSun1+2)=CalendarYear,MONTH(AprSun1+2)=4),AprSun1+2,""),IF(AND(YEAR(AprSun1+9)=CalendarYear,MONTH(AprSun1+9)=4),AprSun1+9,""))</f>
        <v>45390</v>
      </c>
      <c r="M15" s="16">
        <f>IF(DAY(AprSun1)=1,IF(AND(YEAR(AprSun1+3)=CalendarYear,MONTH(AprSun1+3)=4),AprSun1+3,""),IF(AND(YEAR(AprSun1+10)=CalendarYear,MONTH(AprSun1+10)=4),AprSun1+10,""))</f>
        <v>45391</v>
      </c>
      <c r="N15" s="30">
        <f>IF(DAY(AprSun1)=1,IF(AND(YEAR(AprSun1+4)=CalendarYear,MONTH(AprSun1+4)=4),AprSun1+4,""),IF(AND(YEAR(AprSun1+11)=CalendarYear,MONTH(AprSun1+11)=4),AprSun1+11,""))</f>
        <v>45392</v>
      </c>
      <c r="O15" s="30">
        <v>11</v>
      </c>
      <c r="P15" s="30">
        <v>12</v>
      </c>
      <c r="Q15" s="17">
        <f>IF(DAY(AprSun1)=1,IF(AND(YEAR(AprSun1+7)=CalendarYear,MONTH(AprSun1+7)=4),AprSun1+7,""),IF(AND(YEAR(AprSun1+14)=CalendarYear,MONTH(AprSun1+14)=4),AprSun1+14,""))</f>
        <v>45395</v>
      </c>
      <c r="R15" s="10"/>
      <c r="S15" s="11"/>
      <c r="T15" s="10"/>
      <c r="U15" s="12" t="s">
        <v>68</v>
      </c>
      <c r="V15" s="33"/>
      <c r="W15" s="33"/>
    </row>
    <row r="16" spans="1:41" ht="15" customHeight="1" x14ac:dyDescent="0.25">
      <c r="B16" s="10"/>
      <c r="C16" s="17">
        <f>IF(DAY(MarSun1)=1,IF(AND(YEAR(MarSun1+8)=CalendarYear,MONTH(MarSun1+8)=3),MarSun1+8,""),IF(AND(YEAR(MarSun1+15)=CalendarYear,MONTH(MarSun1+15)=3),MarSun1+15,""))</f>
        <v>45361</v>
      </c>
      <c r="D16" s="16">
        <f>IF(DAY(MarSun1)=1,IF(AND(YEAR(MarSun1+9)=CalendarYear,MONTH(MarSun1+9)=3),MarSun1+9,""),IF(AND(YEAR(MarSun1+16)=CalendarYear,MONTH(MarSun1+16)=3),MarSun1+16,""))</f>
        <v>45362</v>
      </c>
      <c r="E16" s="16">
        <f>IF(DAY(MarSun1)=1,IF(AND(YEAR(MarSun1+10)=CalendarYear,MONTH(MarSun1+10)=3),MarSun1+10,""),IF(AND(YEAR(MarSun1+17)=CalendarYear,MONTH(MarSun1+17)=3),MarSun1+17,""))</f>
        <v>45363</v>
      </c>
      <c r="F16" s="16">
        <f>IF(DAY(MarSun1)=1,IF(AND(YEAR(MarSun1+11)=CalendarYear,MONTH(MarSun1+11)=3),MarSun1+11,""),IF(AND(YEAR(MarSun1+18)=CalendarYear,MONTH(MarSun1+18)=3),MarSun1+18,""))</f>
        <v>45364</v>
      </c>
      <c r="G16" s="16">
        <f>IF(DAY(MarSun1)=1,IF(AND(YEAR(MarSun1+12)=CalendarYear,MONTH(MarSun1+12)=3),MarSun1+12,""),IF(AND(YEAR(MarSun1+19)=CalendarYear,MONTH(MarSun1+19)=3),MarSun1+19,""))</f>
        <v>45365</v>
      </c>
      <c r="H16" s="19">
        <f>IF(DAY(MarSun1)=1,IF(AND(YEAR(MarSun1+13)=CalendarYear,MONTH(MarSun1+13)=3),MarSun1+13,""),IF(AND(YEAR(MarSun1+20)=CalendarYear,MONTH(MarSun1+20)=3),MarSun1+20,""))</f>
        <v>45366</v>
      </c>
      <c r="I16" s="17">
        <f>IF(DAY(MarSun1)=1,IF(AND(YEAR(MarSun1+14)=CalendarYear,MONTH(MarSun1+14)=3),MarSun1+14,""),IF(AND(YEAR(MarSun1+21)=CalendarYear,MONTH(MarSun1+21)=3),MarSun1+21,""))</f>
        <v>45367</v>
      </c>
      <c r="J16" s="16"/>
      <c r="K16" s="17">
        <f>IF(DAY(AprSun1)=1,IF(AND(YEAR(AprSun1+8)=CalendarYear,MONTH(AprSun1+8)=4),AprSun1+8,""),IF(AND(YEAR(AprSun1+15)=CalendarYear,MONTH(AprSun1+15)=4),AprSun1+15,""))</f>
        <v>45396</v>
      </c>
      <c r="L16" s="16">
        <f>IF(DAY(AprSun1)=1,IF(AND(YEAR(AprSun1+9)=CalendarYear,MONTH(AprSun1+9)=4),AprSun1+9,""),IF(AND(YEAR(AprSun1+16)=CalendarYear,MONTH(AprSun1+16)=4),AprSun1+16,""))</f>
        <v>45397</v>
      </c>
      <c r="M16" s="16">
        <f>IF(DAY(AprSun1)=1,IF(AND(YEAR(AprSun1+10)=CalendarYear,MONTH(AprSun1+10)=4),AprSun1+10,""),IF(AND(YEAR(AprSun1+17)=CalendarYear,MONTH(AprSun1+17)=4),AprSun1+17,""))</f>
        <v>45398</v>
      </c>
      <c r="N16" s="16">
        <f>IF(DAY(AprSun1)=1,IF(AND(YEAR(AprSun1+11)=CalendarYear,MONTH(AprSun1+11)=4),AprSun1+11,""),IF(AND(YEAR(AprSun1+18)=CalendarYear,MONTH(AprSun1+18)=4),AprSun1+18,""))</f>
        <v>45399</v>
      </c>
      <c r="O16" s="16">
        <f>IF(DAY(AprSun1)=1,IF(AND(YEAR(AprSun1+12)=CalendarYear,MONTH(AprSun1+12)=4),AprSun1+12,""),IF(AND(YEAR(AprSun1+19)=CalendarYear,MONTH(AprSun1+19)=4),AprSun1+19,""))</f>
        <v>45400</v>
      </c>
      <c r="P16" s="16">
        <f>IF(DAY(AprSun1)=1,IF(AND(YEAR(AprSun1+13)=CalendarYear,MONTH(AprSun1+13)=4),AprSun1+13,""),IF(AND(YEAR(AprSun1+20)=CalendarYear,MONTH(AprSun1+20)=4),AprSun1+20,""))</f>
        <v>45401</v>
      </c>
      <c r="Q16" s="17">
        <f>IF(DAY(AprSun1)=1,IF(AND(YEAR(AprSun1+14)=CalendarYear,MONTH(AprSun1+14)=4),AprSun1+14,""),IF(AND(YEAR(AprSun1+21)=CalendarYear,MONTH(AprSun1+21)=4),AprSun1+21,""))</f>
        <v>45402</v>
      </c>
      <c r="R16" s="10"/>
      <c r="S16" s="11"/>
      <c r="T16" s="10"/>
      <c r="U16" s="15" t="s">
        <v>62</v>
      </c>
      <c r="V16" s="33"/>
      <c r="W16" s="33"/>
    </row>
    <row r="17" spans="1:41" ht="15" customHeight="1" x14ac:dyDescent="0.25">
      <c r="B17" s="10"/>
      <c r="C17" s="17">
        <f>IF(DAY(MarSun1)=1,IF(AND(YEAR(MarSun1+15)=CalendarYear,MONTH(MarSun1+15)=3),MarSun1+15,""),IF(AND(YEAR(MarSun1+22)=CalendarYear,MONTH(MarSun1+22)=3),MarSun1+22,""))</f>
        <v>45368</v>
      </c>
      <c r="D17" s="27">
        <f>IF(DAY(MarSun1)=1,IF(AND(YEAR(MarSun1+16)=CalendarYear,MONTH(MarSun1+16)=3),MarSun1+16,""),IF(AND(YEAR(MarSun1+23)=CalendarYear,MONTH(MarSun1+23)=3),MarSun1+23,""))</f>
        <v>45369</v>
      </c>
      <c r="E17" s="27">
        <f>IF(DAY(MarSun1)=1,IF(AND(YEAR(MarSun1+17)=CalendarYear,MONTH(MarSun1+17)=3),MarSun1+17,""),IF(AND(YEAR(MarSun1+24)=CalendarYear,MONTH(MarSun1+24)=3),MarSun1+24,""))</f>
        <v>45370</v>
      </c>
      <c r="F17" s="30">
        <f>IF(DAY(MarSun1)=1,IF(AND(YEAR(MarSun1+18)=CalendarYear,MONTH(MarSun1+18)=3),MarSun1+18,""),IF(AND(YEAR(MarSun1+25)=CalendarYear,MONTH(MarSun1+25)=3),MarSun1+25,""))</f>
        <v>45371</v>
      </c>
      <c r="G17" s="30">
        <f>IF(DAY(MarSun1)=1,IF(AND(YEAR(MarSun1+19)=CalendarYear,MONTH(MarSun1+19)=3),MarSun1+19,""),IF(AND(YEAR(MarSun1+26)=CalendarYear,MONTH(MarSun1+26)=3),MarSun1+26,""))</f>
        <v>45372</v>
      </c>
      <c r="H17" s="30">
        <f>IF(DAY(MarSun1)=1,IF(AND(YEAR(MarSun1+20)=CalendarYear,MONTH(MarSun1+20)=3),MarSun1+20,""),IF(AND(YEAR(MarSun1+27)=CalendarYear,MONTH(MarSun1+27)=3),MarSun1+27,""))</f>
        <v>45373</v>
      </c>
      <c r="I17" s="30">
        <f>IF(DAY(MarSun1)=1,IF(AND(YEAR(MarSun1+21)=CalendarYear,MONTH(MarSun1+21)=3),MarSun1+21,""),IF(AND(YEAR(MarSun1+28)=CalendarYear,MONTH(MarSun1+28)=3),MarSun1+28,""))</f>
        <v>45374</v>
      </c>
      <c r="J17" s="16"/>
      <c r="K17" s="17">
        <f>IF(DAY(AprSun1)=1,IF(AND(YEAR(AprSun1+15)=CalendarYear,MONTH(AprSun1+15)=4),AprSun1+15,""),IF(AND(YEAR(AprSun1+22)=CalendarYear,MONTH(AprSun1+22)=4),AprSun1+22,""))</f>
        <v>45403</v>
      </c>
      <c r="L17" s="16">
        <f>IF(DAY(AprSun1)=1,IF(AND(YEAR(AprSun1+16)=CalendarYear,MONTH(AprSun1+16)=4),AprSun1+16,""),IF(AND(YEAR(AprSun1+23)=CalendarYear,MONTH(AprSun1+23)=4),AprSun1+23,""))</f>
        <v>45404</v>
      </c>
      <c r="M17" s="16">
        <f>IF(DAY(AprSun1)=1,IF(AND(YEAR(AprSun1+17)=CalendarYear,MONTH(AprSun1+17)=4),AprSun1+17,""),IF(AND(YEAR(AprSun1+24)=CalendarYear,MONTH(AprSun1+24)=4),AprSun1+24,""))</f>
        <v>45405</v>
      </c>
      <c r="N17" s="16">
        <f>IF(DAY(AprSun1)=1,IF(AND(YEAR(AprSun1+18)=CalendarYear,MONTH(AprSun1+18)=4),AprSun1+18,""),IF(AND(YEAR(AprSun1+25)=CalendarYear,MONTH(AprSun1+25)=4),AprSun1+25,""))</f>
        <v>45406</v>
      </c>
      <c r="O17" s="16">
        <f>IF(DAY(AprSun1)=1,IF(AND(YEAR(AprSun1+19)=CalendarYear,MONTH(AprSun1+19)=4),AprSun1+19,""),IF(AND(YEAR(AprSun1+26)=CalendarYear,MONTH(AprSun1+26)=4),AprSun1+26,""))</f>
        <v>45407</v>
      </c>
      <c r="P17" s="27">
        <f>IF(DAY(AprSun1)=1,IF(AND(YEAR(AprSun1+20)=CalendarYear,MONTH(AprSun1+20)=4),AprSun1+20,""),IF(AND(YEAR(AprSun1+27)=CalendarYear,MONTH(AprSun1+27)=4),AprSun1+27,""))</f>
        <v>45408</v>
      </c>
      <c r="Q17" s="17">
        <f>IF(DAY(AprSun1)=1,IF(AND(YEAR(AprSun1+21)=CalendarYear,MONTH(AprSun1+21)=4),AprSun1+21,""),IF(AND(YEAR(AprSun1+28)=CalendarYear,MONTH(AprSun1+28)=4),AprSun1+28,""))</f>
        <v>45409</v>
      </c>
      <c r="R17" s="10"/>
      <c r="S17" s="11"/>
      <c r="T17" s="10"/>
      <c r="U17" s="18"/>
      <c r="V17" s="33"/>
      <c r="W17" s="33"/>
    </row>
    <row r="18" spans="1:41" ht="15" customHeight="1" x14ac:dyDescent="0.25">
      <c r="B18" s="10"/>
      <c r="C18" s="30">
        <f>IF(DAY(MarSun1)=1,IF(AND(YEAR(MarSun1+22)=CalendarYear,MONTH(MarSun1+22)=3),MarSun1+22,""),IF(AND(YEAR(MarSun1+29)=CalendarYear,MONTH(MarSun1+29)=3),MarSun1+29,""))</f>
        <v>45375</v>
      </c>
      <c r="D18" s="16">
        <f>IF(DAY(MarSun1)=1,IF(AND(YEAR(MarSun1+23)=CalendarYear,MONTH(MarSun1+23)=3),MarSun1+23,""),IF(AND(YEAR(MarSun1+30)=CalendarYear,MONTH(MarSun1+30)=3),MarSun1+30,""))</f>
        <v>45376</v>
      </c>
      <c r="E18" s="16">
        <f>IF(DAY(MarSun1)=1,IF(AND(YEAR(MarSun1+24)=CalendarYear,MONTH(MarSun1+24)=3),MarSun1+24,""),IF(AND(YEAR(MarSun1+31)=CalendarYear,MONTH(MarSun1+31)=3),MarSun1+31,""))</f>
        <v>45377</v>
      </c>
      <c r="F18" s="16">
        <f>IF(DAY(MarSun1)=1,IF(AND(YEAR(MarSun1+25)=CalendarYear,MONTH(MarSun1+25)=3),MarSun1+25,""),IF(AND(YEAR(MarSun1+32)=CalendarYear,MONTH(MarSun1+32)=3),MarSun1+32,""))</f>
        <v>45378</v>
      </c>
      <c r="G18" s="16">
        <f>IF(DAY(MarSun1)=1,IF(AND(YEAR(MarSun1+26)=CalendarYear,MONTH(MarSun1+26)=3),MarSun1+26,""),IF(AND(YEAR(MarSun1+33)=CalendarYear,MONTH(MarSun1+33)=3),MarSun1+33,""))</f>
        <v>45379</v>
      </c>
      <c r="H18" s="16">
        <f>IF(DAY(MarSun1)=1,IF(AND(YEAR(MarSun1+27)=CalendarYear,MONTH(MarSun1+27)=3),MarSun1+27,""),IF(AND(YEAR(MarSun1+34)=CalendarYear,MONTH(MarSun1+34)=3),MarSun1+34,""))</f>
        <v>45380</v>
      </c>
      <c r="I18" s="16">
        <f>IF(DAY(MarSun1)=1,IF(AND(YEAR(MarSun1+28)=CalendarYear,MONTH(MarSun1+28)=3),MarSun1+28,""),IF(AND(YEAR(MarSun1+35)=CalendarYear,MONTH(MarSun1+35)=3),MarSun1+35,""))</f>
        <v>45381</v>
      </c>
      <c r="J18" s="16"/>
      <c r="K18" s="17">
        <f>IF(DAY(AprSun1)=1,IF(AND(YEAR(AprSun1+22)=CalendarYear,MONTH(AprSun1+22)=4),AprSun1+22,""),IF(AND(YEAR(AprSun1+29)=CalendarYear,MONTH(AprSun1+29)=4),AprSun1+29,""))</f>
        <v>45410</v>
      </c>
      <c r="L18" s="27">
        <f>IF(DAY(AprSun1)=1,IF(AND(YEAR(AprSun1+23)=CalendarYear,MONTH(AprSun1+23)=4),AprSun1+23,""),IF(AND(YEAR(AprSun1+30)=CalendarYear,MONTH(AprSun1+30)=4),AprSun1+30,""))</f>
        <v>45411</v>
      </c>
      <c r="M18" s="16">
        <f>IF(DAY(AprSun1)=1,IF(AND(YEAR(AprSun1+24)=CalendarYear,MONTH(AprSun1+24)=4),AprSun1+24,""),IF(AND(YEAR(AprSun1+31)=CalendarYear,MONTH(AprSun1+31)=4),AprSun1+31,""))</f>
        <v>45412</v>
      </c>
      <c r="N18" s="16" t="str">
        <f>IF(DAY(AprSun1)=1,IF(AND(YEAR(AprSun1+25)=CalendarYear,MONTH(AprSun1+25)=4),AprSun1+25,""),IF(AND(YEAR(AprSun1+32)=CalendarYear,MONTH(AprSun1+32)=4),AprSun1+32,""))</f>
        <v/>
      </c>
      <c r="O18" s="16" t="str">
        <f>IF(DAY(AprSun1)=1,IF(AND(YEAR(AprSun1+26)=CalendarYear,MONTH(AprSun1+26)=4),AprSun1+26,""),IF(AND(YEAR(AprSun1+33)=CalendarYear,MONTH(AprSun1+33)=4),AprSun1+33,""))</f>
        <v/>
      </c>
      <c r="P18" s="16" t="str">
        <f>IF(DAY(AprSun1)=1,IF(AND(YEAR(AprSun1+27)=CalendarYear,MONTH(AprSun1+27)=4),AprSun1+27,""),IF(AND(YEAR(AprSun1+34)=CalendarYear,MONTH(AprSun1+34)=4),AprSun1+34,""))</f>
        <v/>
      </c>
      <c r="Q18" s="17" t="str">
        <f>IF(DAY(AprSun1)=1,IF(AND(YEAR(AprSun1+28)=CalendarYear,MONTH(AprSun1+28)=4),AprSun1+28,""),IF(AND(YEAR(AprSun1+35)=CalendarYear,MONTH(AprSun1+35)=4),AprSun1+35,""))</f>
        <v/>
      </c>
      <c r="R18" s="10"/>
      <c r="S18" s="11"/>
      <c r="T18" s="10"/>
      <c r="U18" s="12" t="s">
        <v>63</v>
      </c>
      <c r="V18" s="33"/>
      <c r="W18" s="33"/>
    </row>
    <row r="19" spans="1:41" ht="15" customHeight="1" x14ac:dyDescent="0.25">
      <c r="B19" s="10"/>
      <c r="C19" s="17">
        <f>IF(DAY(MarSun1)=1,IF(AND(YEAR(MarSun1+29)=CalendarYear,MONTH(MarSun1+29)=3),MarSun1+29,""),IF(AND(YEAR(MarSun1+36)=CalendarYear,MONTH(MarSun1+36)=3),MarSun1+36,""))</f>
        <v>45382</v>
      </c>
      <c r="D19" s="16" t="str">
        <f>IF(DAY(MarSun1)=1,IF(AND(YEAR(MarSun1+30)=CalendarYear,MONTH(MarSun1+30)=3),MarSun1+30,""),IF(AND(YEAR(MarSun1+37)=CalendarYear,MONTH(MarSun1+37)=3),MarSun1+37,""))</f>
        <v/>
      </c>
      <c r="E19" s="16" t="str">
        <f>IF(DAY(MarSun1)=1,IF(AND(YEAR(MarSun1+31)=CalendarYear,MONTH(MarSun1+31)=3),MarSun1+31,""),IF(AND(YEAR(MarSun1+38)=CalendarYear,MONTH(MarSun1+38)=3),MarSun1+38,""))</f>
        <v/>
      </c>
      <c r="F19" s="16" t="str">
        <f>IF(DAY(MarSun1)=1,IF(AND(YEAR(MarSun1+32)=CalendarYear,MONTH(MarSun1+32)=3),MarSun1+32,""),IF(AND(YEAR(MarSun1+39)=CalendarYear,MONTH(MarSun1+39)=3),MarSun1+39,""))</f>
        <v/>
      </c>
      <c r="G19" s="16" t="str">
        <f>IF(DAY(MarSun1)=1,IF(AND(YEAR(MarSun1+33)=CalendarYear,MONTH(MarSun1+33)=3),MarSun1+33,""),IF(AND(YEAR(MarSun1+40)=CalendarYear,MONTH(MarSun1+40)=3),MarSun1+40,""))</f>
        <v/>
      </c>
      <c r="H19" s="16" t="str">
        <f>IF(DAY(MarSun1)=1,IF(AND(YEAR(MarSun1+34)=CalendarYear,MONTH(MarSun1+34)=3),MarSun1+34,""),IF(AND(YEAR(MarSun1+41)=CalendarYear,MONTH(MarSun1+41)=3),MarSun1+41,""))</f>
        <v/>
      </c>
      <c r="I19" s="16" t="str">
        <f>IF(DAY(MarSun1)=1,IF(AND(YEAR(MarSun1+35)=CalendarYear,MONTH(MarSun1+35)=3),MarSun1+35,""),IF(AND(YEAR(MarSun1+42)=CalendarYear,MONTH(MarSun1+42)=3),MarSun1+42,""))</f>
        <v/>
      </c>
      <c r="J19" s="16"/>
      <c r="K19" s="16" t="str">
        <f>IF(DAY(AprSun1)=1,IF(AND(YEAR(AprSun1+29)=CalendarYear,MONTH(AprSun1+29)=4),AprSun1+29,""),IF(AND(YEAR(AprSun1+36)=CalendarYear,MONTH(AprSun1+36)=4),AprSun1+36,""))</f>
        <v/>
      </c>
      <c r="L19" s="16" t="str">
        <f>IF(DAY(AprSun1)=1,IF(AND(YEAR(AprSun1+30)=CalendarYear,MONTH(AprSun1+30)=4),AprSun1+30,""),IF(AND(YEAR(AprSun1+37)=CalendarYear,MONTH(AprSun1+37)=4),AprSun1+37,""))</f>
        <v/>
      </c>
      <c r="M19" s="16" t="str">
        <f>IF(DAY(AprSun1)=1,IF(AND(YEAR(AprSun1+31)=CalendarYear,MONTH(AprSun1+31)=4),AprSun1+31,""),IF(AND(YEAR(AprSun1+38)=CalendarYear,MONTH(AprSun1+38)=4),AprSun1+38,""))</f>
        <v/>
      </c>
      <c r="N19" s="16" t="str">
        <f>IF(DAY(AprSun1)=1,IF(AND(YEAR(AprSun1+32)=CalendarYear,MONTH(AprSun1+32)=4),AprSun1+32,""),IF(AND(YEAR(AprSun1+39)=CalendarYear,MONTH(AprSun1+39)=4),AprSun1+39,""))</f>
        <v/>
      </c>
      <c r="O19" s="16" t="str">
        <f>IF(DAY(AprSun1)=1,IF(AND(YEAR(AprSun1+33)=CalendarYear,MONTH(AprSun1+33)=4),AprSun1+33,""),IF(AND(YEAR(AprSun1+40)=CalendarYear,MONTH(AprSun1+40)=4),AprSun1+40,""))</f>
        <v/>
      </c>
      <c r="P19" s="16" t="str">
        <f>IF(DAY(AprSun1)=1,IF(AND(YEAR(AprSun1+34)=CalendarYear,MONTH(AprSun1+34)=4),AprSun1+34,""),IF(AND(YEAR(AprSun1+41)=CalendarYear,MONTH(AprSun1+41)=4),AprSun1+41,""))</f>
        <v/>
      </c>
      <c r="Q19" s="16" t="str">
        <f>IF(DAY(AprSun1)=1,IF(AND(YEAR(AprSun1+35)=CalendarYear,MONTH(AprSun1+35)=4),AprSun1+35,""),IF(AND(YEAR(AprSun1+42)=CalendarYear,MONTH(AprSun1+42)=4),AprSun1+42,""))</f>
        <v/>
      </c>
      <c r="R19" s="10"/>
      <c r="S19" s="11"/>
      <c r="T19" s="10"/>
      <c r="U19" s="15" t="s">
        <v>47</v>
      </c>
      <c r="V19" s="33"/>
      <c r="W19" s="33"/>
    </row>
    <row r="20" spans="1:41" ht="15" customHeight="1" x14ac:dyDescent="0.25">
      <c r="B20" s="10"/>
      <c r="C20" s="10"/>
      <c r="D20" s="10"/>
      <c r="E20" s="10"/>
      <c r="F20" s="10"/>
      <c r="G20" s="10"/>
      <c r="H20" s="10"/>
      <c r="I20" s="10"/>
      <c r="J20" s="16"/>
      <c r="K20" s="10"/>
      <c r="L20" s="10"/>
      <c r="M20" s="10"/>
      <c r="N20" s="10"/>
      <c r="O20" s="10"/>
      <c r="P20" s="10"/>
      <c r="Q20" s="10"/>
      <c r="R20" s="10"/>
      <c r="S20" s="11"/>
      <c r="T20" s="10"/>
      <c r="U20" s="18"/>
      <c r="V20" s="33"/>
      <c r="W20" s="33"/>
    </row>
    <row r="21" spans="1:41" ht="15" customHeight="1" x14ac:dyDescent="0.25">
      <c r="A21" s="5" t="s">
        <v>11</v>
      </c>
      <c r="B21" s="10"/>
      <c r="C21" s="34" t="s">
        <v>57</v>
      </c>
      <c r="D21" s="34"/>
      <c r="E21" s="34"/>
      <c r="F21" s="34"/>
      <c r="G21" s="34"/>
      <c r="H21" s="34"/>
      <c r="I21" s="34"/>
      <c r="J21" s="16"/>
      <c r="K21" s="34" t="s">
        <v>36</v>
      </c>
      <c r="L21" s="34"/>
      <c r="M21" s="34"/>
      <c r="N21" s="34"/>
      <c r="O21" s="34"/>
      <c r="P21" s="34"/>
      <c r="Q21" s="34"/>
      <c r="R21" s="10"/>
      <c r="S21" s="21"/>
      <c r="T21" s="10"/>
      <c r="U21" s="12" t="s">
        <v>64</v>
      </c>
      <c r="V21" s="33"/>
      <c r="W21" s="33"/>
      <c r="X21" s="1"/>
      <c r="Y21" s="1"/>
      <c r="AA21" s="1"/>
      <c r="AB21" s="1"/>
      <c r="AC21" s="1"/>
      <c r="AD21" s="1"/>
      <c r="AE21" s="1"/>
      <c r="AF21" s="1"/>
      <c r="AG21" s="1"/>
      <c r="AI21" s="1"/>
      <c r="AJ21" s="1"/>
      <c r="AK21" s="1"/>
      <c r="AL21" s="1"/>
      <c r="AM21" s="1"/>
      <c r="AN21" s="1"/>
      <c r="AO21" s="1"/>
    </row>
    <row r="22" spans="1:41" ht="15" customHeight="1" x14ac:dyDescent="0.25">
      <c r="A22" s="5" t="s">
        <v>20</v>
      </c>
      <c r="B22" s="10"/>
      <c r="C22" s="13" t="s">
        <v>0</v>
      </c>
      <c r="D22" s="13" t="s">
        <v>1</v>
      </c>
      <c r="E22" s="13" t="s">
        <v>2</v>
      </c>
      <c r="F22" s="13" t="s">
        <v>3</v>
      </c>
      <c r="G22" s="13" t="s">
        <v>6</v>
      </c>
      <c r="H22" s="13" t="s">
        <v>4</v>
      </c>
      <c r="I22" s="13" t="s">
        <v>5</v>
      </c>
      <c r="J22" s="20"/>
      <c r="K22" s="13" t="s">
        <v>0</v>
      </c>
      <c r="L22" s="13" t="s">
        <v>1</v>
      </c>
      <c r="M22" s="13" t="s">
        <v>2</v>
      </c>
      <c r="N22" s="13" t="s">
        <v>3</v>
      </c>
      <c r="O22" s="13" t="s">
        <v>6</v>
      </c>
      <c r="P22" s="13" t="s">
        <v>4</v>
      </c>
      <c r="Q22" s="13" t="s">
        <v>5</v>
      </c>
      <c r="R22" s="10"/>
      <c r="S22" s="11"/>
      <c r="T22" s="10"/>
      <c r="U22" s="15" t="s">
        <v>48</v>
      </c>
      <c r="V22" s="33"/>
      <c r="W22" s="33"/>
    </row>
    <row r="23" spans="1:41" ht="15" customHeight="1" x14ac:dyDescent="0.25">
      <c r="A23" s="5"/>
      <c r="B23" s="10"/>
      <c r="C23" s="17" t="str">
        <f>IF(DAY(MaySun1)=1,"",IF(AND(YEAR(MaySun1+1)=CalendarYear,MONTH(MaySun1+1)=5),MaySun1+1,""))</f>
        <v/>
      </c>
      <c r="D23" s="27" t="str">
        <f>IF(DAY(MaySun1)=1,"",IF(AND(YEAR(MaySun1+2)=CalendarYear,MONTH(MaySun1+2)=5),MaySun1+2,""))</f>
        <v/>
      </c>
      <c r="E23" s="27" t="str">
        <f>IF(DAY(MaySun1)=1,"",IF(AND(YEAR(MaySun1+3)=CalendarYear,MONTH(MaySun1+3)=5),MaySun1+3,""))</f>
        <v/>
      </c>
      <c r="F23" s="16">
        <f>IF(DAY(MaySun1)=1,"",IF(AND(YEAR(MaySun1+4)=CalendarYear,MONTH(MaySun1+4)=5),MaySun1+4,""))</f>
        <v>45413</v>
      </c>
      <c r="G23" s="16">
        <f>IF(DAY(MaySun1)=1,"",IF(AND(YEAR(MaySun1+5)=CalendarYear,MONTH(MaySun1+5)=5),MaySun1+5,""))</f>
        <v>45414</v>
      </c>
      <c r="H23" s="16">
        <f>IF(DAY(MaySun1)=1,"",IF(AND(YEAR(MaySun1+6)=CalendarYear,MONTH(MaySun1+6)=5),MaySun1+6,""))</f>
        <v>45415</v>
      </c>
      <c r="I23" s="17">
        <f>IF(DAY(MaySun1)=1,IF(AND(YEAR(MaySun1)=CalendarYear,MONTH(MaySun1)=5),MaySun1,""),IF(AND(YEAR(MaySun1+7)=CalendarYear,MONTH(MaySun1+7)=5),MaySun1+7,""))</f>
        <v>45416</v>
      </c>
      <c r="J23" s="2"/>
      <c r="K23" s="16" t="str">
        <f>IF(DAY(JunSun1)=1,"",IF(AND(YEAR(JunSun1+1)=CalendarYear,MONTH(JunSun1+1)=6),JunSun1+1,""))</f>
        <v/>
      </c>
      <c r="L23" s="16" t="str">
        <f>IF(DAY(JunSun1)=1,"",IF(AND(YEAR(JunSun1+2)=CalendarYear,MONTH(JunSun1+2)=6),JunSun1+2,""))</f>
        <v/>
      </c>
      <c r="M23" s="16" t="str">
        <f>IF(DAY(JunSun1)=1,"",IF(AND(YEAR(JunSun1+3)=CalendarYear,MONTH(JunSun1+3)=6),JunSun1+3,""))</f>
        <v/>
      </c>
      <c r="N23" s="16" t="str">
        <f>IF(DAY(JunSun1)=1,"",IF(AND(YEAR(JunSun1+4)=CalendarYear,MONTH(JunSun1+4)=6),JunSun1+4,""))</f>
        <v/>
      </c>
      <c r="O23" s="16" t="str">
        <f>IF(DAY(JunSun1)=1,"",IF(AND(YEAR(JunSun1+5)=CalendarYear,MONTH(JunSun1+5)=6),JunSun1+5,""))</f>
        <v/>
      </c>
      <c r="P23" s="16" t="str">
        <f>IF(DAY(JunSun1)=1,"",IF(AND(YEAR(JunSun1+6)=CalendarYear,MONTH(JunSun1+6)=6),JunSun1+6,""))</f>
        <v/>
      </c>
      <c r="Q23" s="17">
        <f>IF(DAY(JunSun1)=1,IF(AND(YEAR(JunSun1)=CalendarYear,MONTH(JunSun1)=6),JunSun1,""),IF(AND(YEAR(JunSun1+7)=CalendarYear,MONTH(JunSun1+7)=6),JunSun1+7,""))</f>
        <v>45444</v>
      </c>
      <c r="R23" s="10"/>
      <c r="S23" s="11"/>
      <c r="T23" s="10"/>
      <c r="U23" s="10"/>
      <c r="V23" s="33"/>
      <c r="W23" s="33"/>
    </row>
    <row r="24" spans="1:41" ht="15" customHeight="1" x14ac:dyDescent="0.25">
      <c r="B24" s="10"/>
      <c r="C24" s="17">
        <f>IF(DAY(MaySun1)=1,IF(AND(YEAR(MaySun1+1)=CalendarYear,MONTH(MaySun1+1)=5),MaySun1+1,""),IF(AND(YEAR(MaySun1+8)=CalendarYear,MONTH(MaySun1+8)=5),MaySun1+8,""))</f>
        <v>45417</v>
      </c>
      <c r="D24" s="27">
        <f>IF(DAY(MaySun1)=1,IF(AND(YEAR(MaySun1+2)=CalendarYear,MONTH(MaySun1+2)=5),MaySun1+2,""),IF(AND(YEAR(MaySun1+9)=CalendarYear,MONTH(MaySun1+9)=5),MaySun1+9,""))</f>
        <v>45418</v>
      </c>
      <c r="E24" s="27">
        <f>IF(DAY(MaySun1)=1,IF(AND(YEAR(MaySun1+3)=CalendarYear,MONTH(MaySun1+3)=5),MaySun1+3,""),IF(AND(YEAR(MaySun1+10)=CalendarYear,MONTH(MaySun1+10)=5),MaySun1+10,""))</f>
        <v>45419</v>
      </c>
      <c r="F24" s="16">
        <f>IF(DAY(MaySun1)=1,IF(AND(YEAR(MaySun1+4)=CalendarYear,MONTH(MaySun1+4)=5),MaySun1+4,""),IF(AND(YEAR(MaySun1+11)=CalendarYear,MONTH(MaySun1+11)=5),MaySun1+11,""))</f>
        <v>45420</v>
      </c>
      <c r="G24" s="30">
        <f>IF(DAY(MaySun1)=1,IF(AND(YEAR(MaySun1+5)=CalendarYear,MONTH(MaySun1+5)=5),MaySun1+5,""),IF(AND(YEAR(MaySun1+12)=CalendarYear,MONTH(MaySun1+12)=5),MaySun1+12,""))</f>
        <v>45421</v>
      </c>
      <c r="H24" s="16">
        <f>IF(DAY(MaySun1)=1,IF(AND(YEAR(MaySun1+6)=CalendarYear,MONTH(MaySun1+6)=5),MaySun1+6,""),IF(AND(YEAR(MaySun1+13)=CalendarYear,MONTH(MaySun1+13)=5),MaySun1+13,""))</f>
        <v>45422</v>
      </c>
      <c r="I24" s="17">
        <f>IF(DAY(MaySun1)=1,IF(AND(YEAR(MaySun1+7)=CalendarYear,MONTH(MaySun1+7)=5),MaySun1+7,""),IF(AND(YEAR(MaySun1+14)=CalendarYear,MONTH(MaySun1+14)=5),MaySun1+14,""))</f>
        <v>45423</v>
      </c>
      <c r="J24" s="14"/>
      <c r="K24" s="17">
        <f>IF(DAY(JunSun1)=1,IF(AND(YEAR(JunSun1+1)=CalendarYear,MONTH(JunSun1+1)=6),JunSun1+1,""),IF(AND(YEAR(JunSun1+8)=CalendarYear,MONTH(JunSun1+8)=6),JunSun1+8,""))</f>
        <v>45445</v>
      </c>
      <c r="L24" s="16">
        <f>IF(DAY(JunSun1)=1,IF(AND(YEAR(JunSun1+2)=CalendarYear,MONTH(JunSun1+2)=6),JunSun1+2,""),IF(AND(YEAR(JunSun1+9)=CalendarYear,MONTH(JunSun1+9)=6),JunSun1+9,""))</f>
        <v>45446</v>
      </c>
      <c r="M24" s="16">
        <f>IF(DAY(JunSun1)=1,IF(AND(YEAR(JunSun1+3)=CalendarYear,MONTH(JunSun1+3)=6),JunSun1+3,""),IF(AND(YEAR(JunSun1+10)=CalendarYear,MONTH(JunSun1+10)=6),JunSun1+10,""))</f>
        <v>45447</v>
      </c>
      <c r="N24" s="16">
        <f>IF(DAY(JunSun1)=1,IF(AND(YEAR(JunSun1+4)=CalendarYear,MONTH(JunSun1+4)=6),JunSun1+4,""),IF(AND(YEAR(JunSun1+11)=CalendarYear,MONTH(JunSun1+11)=6),JunSun1+11,""))</f>
        <v>45448</v>
      </c>
      <c r="O24" s="16">
        <f>IF(DAY(JunSun1)=1,IF(AND(YEAR(JunSun1+5)=CalendarYear,MONTH(JunSun1+5)=6),JunSun1+5,""),IF(AND(YEAR(JunSun1+12)=CalendarYear,MONTH(JunSun1+12)=6),JunSun1+12,""))</f>
        <v>45449</v>
      </c>
      <c r="P24" s="16">
        <f>IF(DAY(JunSun1)=1,IF(AND(YEAR(JunSun1+6)=CalendarYear,MONTH(JunSun1+6)=6),JunSun1+6,""),IF(AND(YEAR(JunSun1+13)=CalendarYear,MONTH(JunSun1+13)=6),JunSun1+13,""))</f>
        <v>45450</v>
      </c>
      <c r="Q24" s="17">
        <f>IF(DAY(JunSun1)=1,IF(AND(YEAR(JunSun1+7)=CalendarYear,MONTH(JunSun1+7)=6),JunSun1+7,""),IF(AND(YEAR(JunSun1+14)=CalendarYear,MONTH(JunSun1+14)=6),JunSun1+14,""))</f>
        <v>45451</v>
      </c>
      <c r="R24" s="10"/>
      <c r="S24" s="11"/>
      <c r="T24" s="10"/>
      <c r="U24" s="12" t="s">
        <v>49</v>
      </c>
      <c r="V24" s="33"/>
      <c r="W24" s="33"/>
    </row>
    <row r="25" spans="1:41" ht="15" customHeight="1" x14ac:dyDescent="0.25">
      <c r="B25" s="10"/>
      <c r="C25" s="17">
        <f>IF(DAY(MaySun1)=1,IF(AND(YEAR(MaySun1+8)=CalendarYear,MONTH(MaySun1+8)=5),MaySun1+8,""),IF(AND(YEAR(MaySun1+15)=CalendarYear,MONTH(MaySun1+15)=5),MaySun1+15,""))</f>
        <v>45424</v>
      </c>
      <c r="D25" s="19">
        <f>IF(DAY(MaySun1)=1,IF(AND(YEAR(MaySun1+9)=CalendarYear,MONTH(MaySun1+9)=5),MaySun1+9,""),IF(AND(YEAR(MaySun1+16)=CalendarYear,MONTH(MaySun1+16)=5),MaySun1+16,""))</f>
        <v>45425</v>
      </c>
      <c r="E25" s="19">
        <f>IF(DAY(MaySun1)=1,IF(AND(YEAR(MaySun1+10)=CalendarYear,MONTH(MaySun1+10)=5),MaySun1+10,""),IF(AND(YEAR(MaySun1+17)=CalendarYear,MONTH(MaySun1+17)=5),MaySun1+17,""))</f>
        <v>45426</v>
      </c>
      <c r="F25" s="19">
        <f>IF(DAY(MaySun1)=1,IF(AND(YEAR(MaySun1+11)=CalendarYear,MONTH(MaySun1+11)=5),MaySun1+11,""),IF(AND(YEAR(MaySun1+18)=CalendarYear,MONTH(MaySun1+18)=5),MaySun1+18,""))</f>
        <v>45427</v>
      </c>
      <c r="G25" s="19">
        <f>IF(DAY(MaySun1)=1,IF(AND(YEAR(MaySun1+12)=CalendarYear,MONTH(MaySun1+12)=5),MaySun1+12,""),IF(AND(YEAR(MaySun1+19)=CalendarYear,MONTH(MaySun1+19)=5),MaySun1+19,""))</f>
        <v>45428</v>
      </c>
      <c r="H25" s="19">
        <f>IF(DAY(MaySun1)=1,IF(AND(YEAR(MaySun1+13)=CalendarYear,MONTH(MaySun1+13)=5),MaySun1+13,""),IF(AND(YEAR(MaySun1+20)=CalendarYear,MONTH(MaySun1+20)=5),MaySun1+20,""))</f>
        <v>45429</v>
      </c>
      <c r="I25" s="17">
        <f>IF(DAY(MaySun1)=1,IF(AND(YEAR(MaySun1+14)=CalendarYear,MONTH(MaySun1+14)=5),MaySun1+14,""),IF(AND(YEAR(MaySun1+21)=CalendarYear,MONTH(MaySun1+21)=5),MaySun1+21,""))</f>
        <v>45430</v>
      </c>
      <c r="J25" s="16"/>
      <c r="K25" s="17">
        <f>IF(DAY(JunSun1)=1,IF(AND(YEAR(JunSun1+8)=CalendarYear,MONTH(JunSun1+8)=6),JunSun1+8,""),IF(AND(YEAR(JunSun1+15)=CalendarYear,MONTH(JunSun1+15)=6),JunSun1+15,""))</f>
        <v>45452</v>
      </c>
      <c r="L25" s="19">
        <f>IF(DAY(JunSun1)=1,IF(AND(YEAR(JunSun1+9)=CalendarYear,MONTH(JunSun1+9)=6),JunSun1+9,""),IF(AND(YEAR(JunSun1+16)=CalendarYear,MONTH(JunSun1+16)=6),JunSun1+16,""))</f>
        <v>45453</v>
      </c>
      <c r="M25" s="19">
        <f>IF(DAY(JunSun1)=1,IF(AND(YEAR(JunSun1+10)=CalendarYear,MONTH(JunSun1+10)=6),JunSun1+10,""),IF(AND(YEAR(JunSun1+17)=CalendarYear,MONTH(JunSun1+17)=6),JunSun1+17,""))</f>
        <v>45454</v>
      </c>
      <c r="N25" s="27">
        <f>IF(DAY(JunSun1)=1,IF(AND(YEAR(JunSun1+11)=CalendarYear,MONTH(JunSun1+11)=6),JunSun1+11,""),IF(AND(YEAR(JunSun1+18)=CalendarYear,MONTH(JunSun1+18)=6),JunSun1+18,""))</f>
        <v>45455</v>
      </c>
      <c r="O25" s="27">
        <f>IF(DAY(JunSun1)=1,IF(AND(YEAR(JunSun1+12)=CalendarYear,MONTH(JunSun1+12)=6),JunSun1+12,""),IF(AND(YEAR(JunSun1+19)=CalendarYear,MONTH(JunSun1+19)=6),JunSun1+19,""))</f>
        <v>45456</v>
      </c>
      <c r="P25" s="16">
        <f>IF(DAY(JunSun1)=1,IF(AND(YEAR(JunSun1+13)=CalendarYear,MONTH(JunSun1+13)=6),JunSun1+13,""),IF(AND(YEAR(JunSun1+20)=CalendarYear,MONTH(JunSun1+20)=6),JunSun1+20,""))</f>
        <v>45457</v>
      </c>
      <c r="Q25" s="17">
        <f>IF(DAY(JunSun1)=1,IF(AND(YEAR(JunSun1+14)=CalendarYear,MONTH(JunSun1+14)=6),JunSun1+14,""),IF(AND(YEAR(JunSun1+21)=CalendarYear,MONTH(JunSun1+21)=6),JunSun1+21,""))</f>
        <v>45458</v>
      </c>
      <c r="R25" s="10"/>
      <c r="S25" s="11"/>
      <c r="T25" s="10"/>
      <c r="U25" s="15" t="s">
        <v>50</v>
      </c>
      <c r="V25" s="33"/>
      <c r="W25" s="33"/>
    </row>
    <row r="26" spans="1:41" ht="15" customHeight="1" x14ac:dyDescent="0.25">
      <c r="B26" s="10"/>
      <c r="C26" s="17">
        <f>IF(DAY(MaySun1)=1,IF(AND(YEAR(MaySun1+15)=CalendarYear,MONTH(MaySun1+15)=5),MaySun1+15,""),IF(AND(YEAR(MaySun1+22)=CalendarYear,MONTH(MaySun1+22)=5),MaySun1+22,""))</f>
        <v>45431</v>
      </c>
      <c r="D26" s="16">
        <f>IF(DAY(MaySun1)=1,IF(AND(YEAR(MaySun1+16)=CalendarYear,MONTH(MaySun1+16)=5),MaySun1+16,""),IF(AND(YEAR(MaySun1+23)=CalendarYear,MONTH(MaySun1+23)=5),MaySun1+23,""))</f>
        <v>45432</v>
      </c>
      <c r="E26" s="16">
        <f>IF(DAY(MaySun1)=1,IF(AND(YEAR(MaySun1+17)=CalendarYear,MONTH(MaySun1+17)=5),MaySun1+17,""),IF(AND(YEAR(MaySun1+24)=CalendarYear,MONTH(MaySun1+24)=5),MaySun1+24,""))</f>
        <v>45433</v>
      </c>
      <c r="F26" s="16">
        <f>IF(DAY(MaySun1)=1,IF(AND(YEAR(MaySun1+18)=CalendarYear,MONTH(MaySun1+18)=5),MaySun1+18,""),IF(AND(YEAR(MaySun1+25)=CalendarYear,MONTH(MaySun1+25)=5),MaySun1+25,""))</f>
        <v>45434</v>
      </c>
      <c r="G26" s="16">
        <f>IF(DAY(MaySun1)=1,IF(AND(YEAR(MaySun1+19)=CalendarYear,MONTH(MaySun1+19)=5),MaySun1+19,""),IF(AND(YEAR(MaySun1+26)=CalendarYear,MONTH(MaySun1+26)=5),MaySun1+26,""))</f>
        <v>45435</v>
      </c>
      <c r="H26" s="16">
        <f>IF(DAY(MaySun1)=1,IF(AND(YEAR(MaySun1+20)=CalendarYear,MONTH(MaySun1+20)=5),MaySun1+20,""),IF(AND(YEAR(MaySun1+27)=CalendarYear,MONTH(MaySun1+27)=5),MaySun1+27,""))</f>
        <v>45436</v>
      </c>
      <c r="I26" s="31">
        <f>IF(DAY(MaySun1)=1,IF(AND(YEAR(MaySun1+21)=CalendarYear,MONTH(MaySun1+21)=5),MaySun1+21,""),IF(AND(YEAR(MaySun1+28)=CalendarYear,MONTH(MaySun1+28)=5),MaySun1+28,""))</f>
        <v>45437</v>
      </c>
      <c r="J26" s="16"/>
      <c r="K26" s="30">
        <f>IF(DAY(JunSun1)=1,IF(AND(YEAR(JunSun1+15)=CalendarYear,MONTH(JunSun1+15)=6),JunSun1+15,""),IF(AND(YEAR(JunSun1+22)=CalendarYear,MONTH(JunSun1+22)=6),JunSun1+22,""))</f>
        <v>45459</v>
      </c>
      <c r="L26" s="30">
        <f>IF(DAY(JunSun1)=1,IF(AND(YEAR(JunSun1+16)=CalendarYear,MONTH(JunSun1+16)=6),JunSun1+16,""),IF(AND(YEAR(JunSun1+23)=CalendarYear,MONTH(JunSun1+23)=6),JunSun1+23,""))</f>
        <v>45460</v>
      </c>
      <c r="M26" s="16">
        <f>IF(DAY(JunSun1)=1,IF(AND(YEAR(JunSun1+17)=CalendarYear,MONTH(JunSun1+17)=6),JunSun1+17,""),IF(AND(YEAR(JunSun1+24)=CalendarYear,MONTH(JunSun1+24)=6),JunSun1+24,""))</f>
        <v>45461</v>
      </c>
      <c r="N26" s="16">
        <f>IF(DAY(JunSun1)=1,IF(AND(YEAR(JunSun1+18)=CalendarYear,MONTH(JunSun1+18)=6),JunSun1+18,""),IF(AND(YEAR(JunSun1+25)=CalendarYear,MONTH(JunSun1+25)=6),JunSun1+25,""))</f>
        <v>45462</v>
      </c>
      <c r="O26" s="16">
        <f>IF(DAY(JunSun1)=1,IF(AND(YEAR(JunSun1+19)=CalendarYear,MONTH(JunSun1+19)=6),JunSun1+19,""),IF(AND(YEAR(JunSun1+26)=CalendarYear,MONTH(JunSun1+26)=6),JunSun1+26,""))</f>
        <v>45463</v>
      </c>
      <c r="P26" s="19">
        <f>IF(DAY(JunSun1)=1,IF(AND(YEAR(JunSun1+20)=CalendarYear,MONTH(JunSun1+20)=6),JunSun1+20,""),IF(AND(YEAR(JunSun1+27)=CalendarYear,MONTH(JunSun1+27)=6),JunSun1+27,""))</f>
        <v>45464</v>
      </c>
      <c r="Q26" s="17">
        <f>IF(DAY(JunSun1)=1,IF(AND(YEAR(JunSun1+21)=CalendarYear,MONTH(JunSun1+21)=6),JunSun1+21,""),IF(AND(YEAR(JunSun1+28)=CalendarYear,MONTH(JunSun1+28)=6),JunSun1+28,""))</f>
        <v>45465</v>
      </c>
      <c r="R26" s="10"/>
      <c r="S26" s="11"/>
      <c r="T26" s="10"/>
      <c r="U26" s="18"/>
      <c r="V26" s="33"/>
      <c r="W26" s="33"/>
    </row>
    <row r="27" spans="1:41" ht="15" customHeight="1" x14ac:dyDescent="0.25">
      <c r="B27" s="10"/>
      <c r="C27" s="17">
        <f>IF(DAY(MaySun1)=1,IF(AND(YEAR(MaySun1+22)=CalendarYear,MONTH(MaySun1+22)=5),MaySun1+22,""),IF(AND(YEAR(MaySun1+29)=CalendarYear,MONTH(MaySun1+29)=5),MaySun1+29,""))</f>
        <v>45438</v>
      </c>
      <c r="D27" s="27">
        <f>IF(DAY(MaySun1)=1,IF(AND(YEAR(MaySun1+23)=CalendarYear,MONTH(MaySun1+23)=5),MaySun1+23,""),IF(AND(YEAR(MaySun1+30)=CalendarYear,MONTH(MaySun1+30)=5),MaySun1+30,""))</f>
        <v>45439</v>
      </c>
      <c r="E27" s="30">
        <f>IF(DAY(MaySun1)=1,IF(AND(YEAR(MaySun1+24)=CalendarYear,MONTH(MaySun1+24)=5),MaySun1+24,""),IF(AND(YEAR(MaySun1+31)=CalendarYear,MONTH(MaySun1+31)=5),MaySun1+31,""))</f>
        <v>45440</v>
      </c>
      <c r="F27" s="19">
        <f>IF(DAY(MaySun1)=1,IF(AND(YEAR(MaySun1+25)=CalendarYear,MONTH(MaySun1+25)=5),MaySun1+25,""),IF(AND(YEAR(MaySun1+32)=CalendarYear,MONTH(MaySun1+32)=5),MaySun1+32,""))</f>
        <v>45441</v>
      </c>
      <c r="G27" s="19">
        <f>IF(DAY(MaySun1)=1,IF(AND(YEAR(MaySun1+26)=CalendarYear,MONTH(MaySun1+26)=5),MaySun1+26,""),IF(AND(YEAR(MaySun1+33)=CalendarYear,MONTH(MaySun1+33)=5),MaySun1+33,""))</f>
        <v>45442</v>
      </c>
      <c r="H27" s="19"/>
      <c r="I27" s="17" t="str">
        <f>IF(DAY(MaySun1)=1,IF(AND(YEAR(MaySun1+28)=CalendarYear,MONTH(MaySun1+28)=5),MaySun1+28,""),IF(AND(YEAR(MaySun1+35)=CalendarYear,MONTH(MaySun1+35)=5),MaySun1+35,""))</f>
        <v/>
      </c>
      <c r="J27" s="16"/>
      <c r="K27" s="17">
        <f>IF(DAY(JunSun1)=1,IF(AND(YEAR(JunSun1+22)=CalendarYear,MONTH(JunSun1+22)=6),JunSun1+22,""),IF(AND(YEAR(JunSun1+29)=CalendarYear,MONTH(JunSun1+29)=6),JunSun1+29,""))</f>
        <v>45466</v>
      </c>
      <c r="L27" s="27">
        <f>IF(DAY(JunSun1)=1,IF(AND(YEAR(JunSun1+23)=CalendarYear,MONTH(JunSun1+23)=6),JunSun1+23,""),IF(AND(YEAR(JunSun1+30)=CalendarYear,MONTH(JunSun1+30)=6),JunSun1+30,""))</f>
        <v>45467</v>
      </c>
      <c r="M27" s="27">
        <f>IF(DAY(JunSun1)=1,IF(AND(YEAR(JunSun1+24)=CalendarYear,MONTH(JunSun1+24)=6),JunSun1+24,""),IF(AND(YEAR(JunSun1+31)=CalendarYear,MONTH(JunSun1+31)=6),JunSun1+31,""))</f>
        <v>45468</v>
      </c>
      <c r="N27" s="27">
        <f>IF(DAY(JunSun1)=1,IF(AND(YEAR(JunSun1+25)=CalendarYear,MONTH(JunSun1+25)=6),JunSun1+25,""),IF(AND(YEAR(JunSun1+32)=CalendarYear,MONTH(JunSun1+32)=6),JunSun1+32,""))</f>
        <v>45469</v>
      </c>
      <c r="O27" s="27">
        <f>IF(DAY(JunSun1)=1,IF(AND(YEAR(JunSun1+26)=CalendarYear,MONTH(JunSun1+26)=6),JunSun1+26,""),IF(AND(YEAR(JunSun1+33)=CalendarYear,MONTH(JunSun1+33)=6),JunSun1+33,""))</f>
        <v>45470</v>
      </c>
      <c r="P27" s="27">
        <f>IF(DAY(JunSun1)=1,IF(AND(YEAR(JunSun1+27)=CalendarYear,MONTH(JunSun1+27)=6),JunSun1+27,""),IF(AND(YEAR(JunSun1+34)=CalendarYear,MONTH(JunSun1+34)=6),JunSun1+34,""))</f>
        <v>45471</v>
      </c>
      <c r="Q27" s="16">
        <f>IF(DAY(JunSun1)=1,IF(AND(YEAR(JunSun1+28)=CalendarYear,MONTH(JunSun1+28)=6),JunSun1+28,""),IF(AND(YEAR(JunSun1+35)=CalendarYear,MONTH(JunSun1+35)=6),JunSun1+35,""))</f>
        <v>45472</v>
      </c>
      <c r="R27" s="10"/>
      <c r="S27" s="11"/>
      <c r="T27" s="10"/>
      <c r="U27" s="12" t="s">
        <v>65</v>
      </c>
      <c r="V27" s="33"/>
      <c r="W27" s="33"/>
    </row>
    <row r="28" spans="1:41" ht="15" customHeight="1" x14ac:dyDescent="0.25">
      <c r="B28" s="10"/>
      <c r="C28" s="17" t="str">
        <f>IF(DAY(MaySun1)=1,IF(AND(YEAR(MaySun1+29)=CalendarYear,MONTH(MaySun1+29)=5),MaySun1+29,""),IF(AND(YEAR(MaySun1+36)=CalendarYear,MONTH(MaySun1+36)=5),MaySun1+36,""))</f>
        <v/>
      </c>
      <c r="D28" s="19" t="str">
        <f>IF(DAY(MaySun1)=1,IF(AND(YEAR(MaySun1+30)=CalendarYear,MONTH(MaySun1+30)=5),MaySun1+30,""),IF(AND(YEAR(MaySun1+37)=CalendarYear,MONTH(MaySun1+37)=5),MaySun1+37,""))</f>
        <v/>
      </c>
      <c r="E28" s="16" t="str">
        <f>IF(DAY(MaySun1)=1,IF(AND(YEAR(MaySun1+31)=CalendarYear,MONTH(MaySun1+31)=5),MaySun1+31,""),IF(AND(YEAR(MaySun1+38)=CalendarYear,MONTH(MaySun1+38)=5),MaySun1+38,""))</f>
        <v/>
      </c>
      <c r="F28" s="16" t="str">
        <f>IF(DAY(MaySun1)=1,IF(AND(YEAR(MaySun1+32)=CalendarYear,MONTH(MaySun1+32)=5),MaySun1+32,""),IF(AND(YEAR(MaySun1+39)=CalendarYear,MONTH(MaySun1+39)=5),MaySun1+39,""))</f>
        <v/>
      </c>
      <c r="G28" s="16" t="str">
        <f>IF(DAY(MaySun1)=1,IF(AND(YEAR(MaySun1+33)=CalendarYear,MONTH(MaySun1+33)=5),MaySun1+33,""),IF(AND(YEAR(MaySun1+40)=CalendarYear,MONTH(MaySun1+40)=5),MaySun1+40,""))</f>
        <v/>
      </c>
      <c r="H28" s="16" t="str">
        <f>IF(DAY(MaySun1)=1,IF(AND(YEAR(MaySun1+34)=CalendarYear,MONTH(MaySun1+34)=5),MaySun1+34,""),IF(AND(YEAR(MaySun1+41)=CalendarYear,MONTH(MaySun1+41)=5),MaySun1+41,""))</f>
        <v/>
      </c>
      <c r="I28" s="16" t="str">
        <f>IF(DAY(MaySun1)=1,IF(AND(YEAR(MaySun1+35)=CalendarYear,MONTH(MaySun1+35)=5),MaySun1+35,""),IF(AND(YEAR(MaySun1+42)=CalendarYear,MONTH(MaySun1+42)=5),MaySun1+42,""))</f>
        <v/>
      </c>
      <c r="J28" s="16"/>
      <c r="K28" s="16">
        <f>IF(DAY(JunSun1)=1,IF(AND(YEAR(JunSun1+29)=CalendarYear,MONTH(JunSun1+29)=6),JunSun1+29,""),IF(AND(YEAR(JunSun1+36)=CalendarYear,MONTH(JunSun1+36)=6),JunSun1+36,""))</f>
        <v>45473</v>
      </c>
      <c r="L28" s="16" t="str">
        <f>IF(DAY(JunSun1)=1,IF(AND(YEAR(JunSun1+30)=CalendarYear,MONTH(JunSun1+30)=6),JunSun1+30,""),IF(AND(YEAR(JunSun1+37)=CalendarYear,MONTH(JunSun1+37)=6),JunSun1+37,""))</f>
        <v/>
      </c>
      <c r="M28" s="16" t="str">
        <f>IF(DAY(JunSun1)=1,IF(AND(YEAR(JunSun1+31)=CalendarYear,MONTH(JunSun1+31)=6),JunSun1+31,""),IF(AND(YEAR(JunSun1+38)=CalendarYear,MONTH(JunSun1+38)=6),JunSun1+38,""))</f>
        <v/>
      </c>
      <c r="N28" s="16" t="str">
        <f>IF(DAY(JunSun1)=1,IF(AND(YEAR(JunSun1+32)=CalendarYear,MONTH(JunSun1+32)=6),JunSun1+32,""),IF(AND(YEAR(JunSun1+39)=CalendarYear,MONTH(JunSun1+39)=6),JunSun1+39,""))</f>
        <v/>
      </c>
      <c r="O28" s="16" t="str">
        <f>IF(DAY(JunSun1)=1,IF(AND(YEAR(JunSun1+33)=CalendarYear,MONTH(JunSun1+33)=6),JunSun1+33,""),IF(AND(YEAR(JunSun1+40)=CalendarYear,MONTH(JunSun1+40)=6),JunSun1+40,""))</f>
        <v/>
      </c>
      <c r="P28" s="16" t="str">
        <f>IF(DAY(JunSun1)=1,IF(AND(YEAR(JunSun1+34)=CalendarYear,MONTH(JunSun1+34)=6),JunSun1+34,""),IF(AND(YEAR(JunSun1+41)=CalendarYear,MONTH(JunSun1+41)=6),JunSun1+41,""))</f>
        <v/>
      </c>
      <c r="Q28" s="16" t="str">
        <f>IF(DAY(JunSun1)=1,IF(AND(YEAR(JunSun1+35)=CalendarYear,MONTH(JunSun1+35)=6),JunSun1+35,""),IF(AND(YEAR(JunSun1+42)=CalendarYear,MONTH(JunSun1+42)=6),JunSun1+42,""))</f>
        <v/>
      </c>
      <c r="R28" s="10"/>
      <c r="S28" s="11"/>
      <c r="T28" s="10"/>
      <c r="U28" s="15" t="s">
        <v>51</v>
      </c>
      <c r="V28" s="33"/>
      <c r="W28" s="33"/>
    </row>
    <row r="29" spans="1:41" ht="15" customHeight="1" x14ac:dyDescent="0.25">
      <c r="B29" s="10"/>
      <c r="C29" s="10"/>
      <c r="D29" s="10"/>
      <c r="E29" s="10"/>
      <c r="F29" s="10"/>
      <c r="G29" s="10"/>
      <c r="H29" s="10"/>
      <c r="I29" s="10"/>
      <c r="J29" s="16"/>
      <c r="K29" s="10"/>
      <c r="L29" s="10"/>
      <c r="M29" s="10"/>
      <c r="N29" s="10"/>
      <c r="O29" s="10"/>
      <c r="P29" s="10"/>
      <c r="Q29" s="10"/>
      <c r="R29" s="10"/>
      <c r="S29" s="11"/>
      <c r="T29" s="10"/>
      <c r="U29" s="18"/>
      <c r="V29" s="33"/>
      <c r="W29" s="33"/>
    </row>
    <row r="30" spans="1:41" ht="15" customHeight="1" x14ac:dyDescent="0.25">
      <c r="A30" s="5" t="s">
        <v>12</v>
      </c>
      <c r="B30" s="10"/>
      <c r="C30" s="34" t="s">
        <v>37</v>
      </c>
      <c r="D30" s="34"/>
      <c r="E30" s="34"/>
      <c r="F30" s="34"/>
      <c r="G30" s="34"/>
      <c r="H30" s="34"/>
      <c r="I30" s="34"/>
      <c r="J30" s="16"/>
      <c r="K30" s="34" t="s">
        <v>38</v>
      </c>
      <c r="L30" s="34"/>
      <c r="M30" s="34"/>
      <c r="N30" s="34"/>
      <c r="O30" s="34"/>
      <c r="P30" s="34"/>
      <c r="Q30" s="34"/>
      <c r="R30" s="10"/>
      <c r="S30" s="11"/>
      <c r="T30" s="10"/>
      <c r="U30" s="12" t="s">
        <v>69</v>
      </c>
      <c r="V30" s="33"/>
      <c r="W30" s="33"/>
    </row>
    <row r="31" spans="1:41" ht="15" customHeight="1" x14ac:dyDescent="0.25">
      <c r="A31" s="5" t="s">
        <v>21</v>
      </c>
      <c r="B31" s="10"/>
      <c r="C31" s="13" t="s">
        <v>0</v>
      </c>
      <c r="D31" s="13" t="s">
        <v>1</v>
      </c>
      <c r="E31" s="13" t="s">
        <v>2</v>
      </c>
      <c r="F31" s="13" t="s">
        <v>3</v>
      </c>
      <c r="G31" s="13" t="s">
        <v>6</v>
      </c>
      <c r="H31" s="13" t="s">
        <v>4</v>
      </c>
      <c r="I31" s="13" t="s">
        <v>5</v>
      </c>
      <c r="J31" s="16"/>
      <c r="K31" s="13" t="s">
        <v>0</v>
      </c>
      <c r="L31" s="13" t="s">
        <v>1</v>
      </c>
      <c r="M31" s="13" t="s">
        <v>2</v>
      </c>
      <c r="N31" s="13" t="s">
        <v>3</v>
      </c>
      <c r="O31" s="13" t="s">
        <v>6</v>
      </c>
      <c r="P31" s="13" t="s">
        <v>4</v>
      </c>
      <c r="Q31" s="13" t="s">
        <v>5</v>
      </c>
      <c r="R31" s="10"/>
      <c r="S31" s="11"/>
      <c r="T31" s="10"/>
      <c r="U31" s="15" t="s">
        <v>52</v>
      </c>
      <c r="V31" s="33"/>
      <c r="W31" s="33"/>
    </row>
    <row r="32" spans="1:41" ht="15" customHeight="1" x14ac:dyDescent="0.25">
      <c r="A32" s="5"/>
      <c r="B32" s="10"/>
      <c r="C32" s="16" t="str">
        <f>IF(DAY(JulSun1)=1,"",IF(AND(YEAR(JulSun1+1)=CalendarYear,MONTH(JulSun1+1)=7),JulSun1+1,""))</f>
        <v/>
      </c>
      <c r="D32" s="16">
        <f>IF(DAY(JulSun1)=1,"",IF(AND(YEAR(JulSun1+2)=CalendarYear,MONTH(JulSun1+2)=7),JulSun1+2,""))</f>
        <v>45474</v>
      </c>
      <c r="E32" s="16">
        <f>IF(DAY(JulSun1)=1,"",IF(AND(YEAR(JulSun1+3)=CalendarYear,MONTH(JulSun1+3)=7),JulSun1+3,""))</f>
        <v>45475</v>
      </c>
      <c r="F32" s="16">
        <f>IF(DAY(JulSun1)=1,"",IF(AND(YEAR(JulSun1+4)=CalendarYear,MONTH(JulSun1+4)=7),JulSun1+4,""))</f>
        <v>45476</v>
      </c>
      <c r="G32" s="16">
        <f>IF(DAY(JulSun1)=1,"",IF(AND(YEAR(JulSun1+5)=CalendarYear,MONTH(JulSun1+5)=7),JulSun1+5,""))</f>
        <v>45477</v>
      </c>
      <c r="H32" s="16">
        <f>IF(DAY(JulSun1)=1,"",IF(AND(YEAR(JulSun1+6)=CalendarYear,MONTH(JulSun1+6)=7),JulSun1+6,""))</f>
        <v>45478</v>
      </c>
      <c r="I32" s="17">
        <f>IF(DAY(JulSun1)=1,IF(AND(YEAR(JulSun1)=CalendarYear,MONTH(JulSun1)=7),JulSun1,""),IF(AND(YEAR(JulSun1+7)=CalendarYear,MONTH(JulSun1+7)=7),JulSun1+7,""))</f>
        <v>45479</v>
      </c>
      <c r="J32" s="10"/>
      <c r="K32" s="16" t="str">
        <f>IF(DAY(AugSun1)=1,"",IF(AND(YEAR(AugSun1+1)=CalendarYear,MONTH(AugSun1+1)=8),AugSun1+1,""))</f>
        <v/>
      </c>
      <c r="L32" s="16" t="str">
        <f>IF(DAY(AugSun1)=1,"",IF(AND(YEAR(AugSun1+2)=CalendarYear,MONTH(AugSun1+2)=8),AugSun1+2,""))</f>
        <v/>
      </c>
      <c r="M32" s="16" t="str">
        <f>IF(DAY(AugSun1)=1,"",IF(AND(YEAR(AugSun1+3)=CalendarYear,MONTH(AugSun1+3)=8),AugSun1+3,""))</f>
        <v/>
      </c>
      <c r="N32" s="16" t="str">
        <f>IF(DAY(AugSun1)=1,"",IF(AND(YEAR(AugSun1+4)=CalendarYear,MONTH(AugSun1+4)=8),AugSun1+4,""))</f>
        <v/>
      </c>
      <c r="O32" s="16">
        <f>IF(DAY(AugSun1)=1,"",IF(AND(YEAR(AugSun1+5)=CalendarYear,MONTH(AugSun1+5)=8),AugSun1+5,""))</f>
        <v>45505</v>
      </c>
      <c r="P32" s="16">
        <f>IF(DAY(AugSun1)=1,"",IF(AND(YEAR(AugSun1+6)=CalendarYear,MONTH(AugSun1+6)=8),AugSun1+6,""))</f>
        <v>45506</v>
      </c>
      <c r="Q32" s="17">
        <f>IF(DAY(AugSun1)=1,IF(AND(YEAR(AugSun1)=CalendarYear,MONTH(AugSun1)=8),AugSun1,""),IF(AND(YEAR(AugSun1+7)=CalendarYear,MONTH(AugSun1+7)=8),AugSun1+7,""))</f>
        <v>45507</v>
      </c>
      <c r="R32" s="10"/>
      <c r="S32" s="11"/>
      <c r="T32" s="10"/>
      <c r="U32" s="18"/>
      <c r="V32" s="33"/>
      <c r="W32" s="33"/>
    </row>
    <row r="33" spans="1:23" ht="15" customHeight="1" x14ac:dyDescent="0.25">
      <c r="A33" s="5"/>
      <c r="B33" s="10"/>
      <c r="C33" s="17">
        <f>IF(DAY(JulSun1)=1,IF(AND(YEAR(JulSun1+1)=CalendarYear,MONTH(JulSun1+1)=7),JulSun1+1,""),IF(AND(YEAR(JulSun1+8)=CalendarYear,MONTH(JulSun1+8)=7),JulSun1+8,""))</f>
        <v>45480</v>
      </c>
      <c r="D33" s="16">
        <f>IF(DAY(JulSun1)=1,IF(AND(YEAR(JulSun1+2)=CalendarYear,MONTH(JulSun1+2)=7),JulSun1+2,""),IF(AND(YEAR(JulSun1+9)=CalendarYear,MONTH(JulSun1+9)=7),JulSun1+9,""))</f>
        <v>45481</v>
      </c>
      <c r="E33" s="16">
        <f>IF(DAY(JulSun1)=1,IF(AND(YEAR(JulSun1+3)=CalendarYear,MONTH(JulSun1+3)=7),JulSun1+3,""),IF(AND(YEAR(JulSun1+10)=CalendarYear,MONTH(JulSun1+10)=7),JulSun1+10,""))</f>
        <v>45482</v>
      </c>
      <c r="F33" s="16">
        <f>IF(DAY(JulSun1)=1,IF(AND(YEAR(JulSun1+4)=CalendarYear,MONTH(JulSun1+4)=7),JulSun1+4,""),IF(AND(YEAR(JulSun1+11)=CalendarYear,MONTH(JulSun1+11)=7),JulSun1+11,""))</f>
        <v>45483</v>
      </c>
      <c r="G33" s="16">
        <f>IF(DAY(JulSun1)=1,IF(AND(YEAR(JulSun1+5)=CalendarYear,MONTH(JulSun1+5)=7),JulSun1+5,""),IF(AND(YEAR(JulSun1+12)=CalendarYear,MONTH(JulSun1+12)=7),JulSun1+12,""))</f>
        <v>45484</v>
      </c>
      <c r="H33" s="16">
        <f>IF(DAY(JulSun1)=1,IF(AND(YEAR(JulSun1+6)=CalendarYear,MONTH(JulSun1+6)=7),JulSun1+6,""),IF(AND(YEAR(JulSun1+13)=CalendarYear,MONTH(JulSun1+13)=7),JulSun1+13,""))</f>
        <v>45485</v>
      </c>
      <c r="I33" s="17">
        <f>IF(DAY(JulSun1)=1,IF(AND(YEAR(JulSun1+7)=CalendarYear,MONTH(JulSun1+7)=7),JulSun1+7,""),IF(AND(YEAR(JulSun1+14)=CalendarYear,MONTH(JulSun1+14)=7),JulSun1+14,""))</f>
        <v>45486</v>
      </c>
      <c r="J33" s="10"/>
      <c r="K33" s="17">
        <f>IF(DAY(AugSun1)=1,IF(AND(YEAR(AugSun1+1)=CalendarYear,MONTH(AugSun1+1)=8),AugSun1+1,""),IF(AND(YEAR(AugSun1+8)=CalendarYear,MONTH(AugSun1+8)=8),AugSun1+8,""))</f>
        <v>45508</v>
      </c>
      <c r="L33" s="19">
        <f>IF(DAY(AugSun1)=1,IF(AND(YEAR(AugSun1+2)=CalendarYear,MONTH(AugSun1+2)=8),AugSun1+2,""),IF(AND(YEAR(AugSun1+9)=CalendarYear,MONTH(AugSun1+9)=8),AugSun1+9,""))</f>
        <v>45509</v>
      </c>
      <c r="M33" s="16">
        <f>IF(DAY(AugSun1)=1,IF(AND(YEAR(AugSun1+3)=CalendarYear,MONTH(AugSun1+3)=8),AugSun1+3,""),IF(AND(YEAR(AugSun1+10)=CalendarYear,MONTH(AugSun1+10)=8),AugSun1+10,""))</f>
        <v>45510</v>
      </c>
      <c r="N33" s="16">
        <f>IF(DAY(AugSun1)=1,IF(AND(YEAR(AugSun1+4)=CalendarYear,MONTH(AugSun1+4)=8),AugSun1+4,""),IF(AND(YEAR(AugSun1+11)=CalendarYear,MONTH(AugSun1+11)=8),AugSun1+11,""))</f>
        <v>45511</v>
      </c>
      <c r="O33" s="16">
        <f>IF(DAY(AugSun1)=1,IF(AND(YEAR(AugSun1+5)=CalendarYear,MONTH(AugSun1+5)=8),AugSun1+5,""),IF(AND(YEAR(AugSun1+12)=CalendarYear,MONTH(AugSun1+12)=8),AugSun1+12,""))</f>
        <v>45512</v>
      </c>
      <c r="P33" s="16">
        <f>IF(DAY(AugSun1)=1,IF(AND(YEAR(AugSun1+6)=CalendarYear,MONTH(AugSun1+6)=8),AugSun1+6,""),IF(AND(YEAR(AugSun1+13)=CalendarYear,MONTH(AugSun1+13)=8),AugSun1+13,""))</f>
        <v>45513</v>
      </c>
      <c r="Q33" s="17">
        <f>IF(DAY(AugSun1)=1,IF(AND(YEAR(AugSun1+7)=CalendarYear,MONTH(AugSun1+7)=8),AugSun1+7,""),IF(AND(YEAR(AugSun1+14)=CalendarYear,MONTH(AugSun1+14)=8),AugSun1+14,""))</f>
        <v>45514</v>
      </c>
      <c r="R33" s="10"/>
      <c r="S33" s="11"/>
      <c r="T33" s="10"/>
      <c r="U33" s="12" t="s">
        <v>59</v>
      </c>
      <c r="V33" s="33"/>
      <c r="W33" s="33"/>
    </row>
    <row r="34" spans="1:23" ht="15" customHeight="1" x14ac:dyDescent="0.25">
      <c r="B34" s="10"/>
      <c r="C34" s="17">
        <f>IF(DAY(JulSun1)=1,IF(AND(YEAR(JulSun1+8)=CalendarYear,MONTH(JulSun1+8)=7),JulSun1+8,""),IF(AND(YEAR(JulSun1+15)=CalendarYear,MONTH(JulSun1+15)=7),JulSun1+15,""))</f>
        <v>45487</v>
      </c>
      <c r="D34" s="27">
        <f>IF(DAY(JulSun1)=1,IF(AND(YEAR(JulSun1+9)=CalendarYear,MONTH(JulSun1+9)=7),JulSun1+9,""),IF(AND(YEAR(JulSun1+16)=CalendarYear,MONTH(JulSun1+16)=7),JulSun1+16,""))</f>
        <v>45488</v>
      </c>
      <c r="E34" s="27">
        <f>IF(DAY(JulSun1)=1,IF(AND(YEAR(JulSun1+10)=CalendarYear,MONTH(JulSun1+10)=7),JulSun1+10,""),IF(AND(YEAR(JulSun1+17)=CalendarYear,MONTH(JulSun1+17)=7),JulSun1+17,""))</f>
        <v>45489</v>
      </c>
      <c r="F34" s="16">
        <f>IF(DAY(JulSun1)=1,IF(AND(YEAR(JulSun1+11)=CalendarYear,MONTH(JulSun1+11)=7),JulSun1+11,""),IF(AND(YEAR(JulSun1+18)=CalendarYear,MONTH(JulSun1+18)=7),JulSun1+18,""))</f>
        <v>45490</v>
      </c>
      <c r="G34" s="16">
        <f>IF(DAY(JulSun1)=1,IF(AND(YEAR(JulSun1+12)=CalendarYear,MONTH(JulSun1+12)=7),JulSun1+12,""),IF(AND(YEAR(JulSun1+19)=CalendarYear,MONTH(JulSun1+19)=7),JulSun1+19,""))</f>
        <v>45491</v>
      </c>
      <c r="H34" s="16">
        <f>IF(DAY(JulSun1)=1,IF(AND(YEAR(JulSun1+13)=CalendarYear,MONTH(JulSun1+13)=7),JulSun1+13,""),IF(AND(YEAR(JulSun1+20)=CalendarYear,MONTH(JulSun1+20)=7),JulSun1+20,""))</f>
        <v>45492</v>
      </c>
      <c r="I34" s="17">
        <f>IF(DAY(JulSun1)=1,IF(AND(YEAR(JulSun1+14)=CalendarYear,MONTH(JulSun1+14)=7),JulSun1+14,""),IF(AND(YEAR(JulSun1+21)=CalendarYear,MONTH(JulSun1+21)=7),JulSun1+21,""))</f>
        <v>45493</v>
      </c>
      <c r="J34" s="10"/>
      <c r="K34" s="17">
        <f>IF(DAY(AugSun1)=1,IF(AND(YEAR(AugSun1+8)=CalendarYear,MONTH(AugSun1+8)=8),AugSun1+8,""),IF(AND(YEAR(AugSun1+15)=CalendarYear,MONTH(AugSun1+15)=8),AugSun1+15,""))</f>
        <v>45515</v>
      </c>
      <c r="L34" s="16">
        <f>IF(DAY(AugSun1)=1,IF(AND(YEAR(AugSun1+9)=CalendarYear,MONTH(AugSun1+9)=8),AugSun1+9,""),IF(AND(YEAR(AugSun1+16)=CalendarYear,MONTH(AugSun1+16)=8),AugSun1+16,""))</f>
        <v>45516</v>
      </c>
      <c r="M34" s="16">
        <f>IF(DAY(AugSun1)=1,IF(AND(YEAR(AugSun1+10)=CalendarYear,MONTH(AugSun1+10)=8),AugSun1+10,""),IF(AND(YEAR(AugSun1+17)=CalendarYear,MONTH(AugSun1+17)=8),AugSun1+17,""))</f>
        <v>45517</v>
      </c>
      <c r="N34" s="16">
        <f>IF(DAY(AugSun1)=1,IF(AND(YEAR(AugSun1+11)=CalendarYear,MONTH(AugSun1+11)=8),AugSun1+11,""),IF(AND(YEAR(AugSun1+18)=CalendarYear,MONTH(AugSun1+18)=8),AugSun1+18,""))</f>
        <v>45518</v>
      </c>
      <c r="O34" s="16">
        <f>IF(DAY(AugSun1)=1,IF(AND(YEAR(AugSun1+12)=CalendarYear,MONTH(AugSun1+12)=8),AugSun1+12,""),IF(AND(YEAR(AugSun1+19)=CalendarYear,MONTH(AugSun1+19)=8),AugSun1+19,""))</f>
        <v>45519</v>
      </c>
      <c r="P34" s="16">
        <f>IF(DAY(AugSun1)=1,IF(AND(YEAR(AugSun1+13)=CalendarYear,MONTH(AugSun1+13)=8),AugSun1+13,""),IF(AND(YEAR(AugSun1+20)=CalendarYear,MONTH(AugSun1+20)=8),AugSun1+20,""))</f>
        <v>45520</v>
      </c>
      <c r="Q34" s="17">
        <f>IF(DAY(AugSun1)=1,IF(AND(YEAR(AugSun1+14)=CalendarYear,MONTH(AugSun1+14)=8),AugSun1+14,""),IF(AND(YEAR(AugSun1+21)=CalendarYear,MONTH(AugSun1+21)=8),AugSun1+21,""))</f>
        <v>45521</v>
      </c>
      <c r="R34" s="10"/>
      <c r="S34" s="11"/>
      <c r="T34" s="10"/>
      <c r="U34" s="28" t="s">
        <v>60</v>
      </c>
      <c r="V34" s="33"/>
      <c r="W34" s="33"/>
    </row>
    <row r="35" spans="1:23" ht="15" customHeight="1" x14ac:dyDescent="0.25">
      <c r="B35" s="10"/>
      <c r="C35" s="17">
        <f>IF(DAY(JulSun1)=1,IF(AND(YEAR(JulSun1+15)=CalendarYear,MONTH(JulSun1+15)=7),JulSun1+15,""),IF(AND(YEAR(JulSun1+22)=CalendarYear,MONTH(JulSun1+22)=7),JulSun1+22,""))</f>
        <v>45494</v>
      </c>
      <c r="D35" s="19">
        <f>IF(DAY(JulSun1)=1,IF(AND(YEAR(JulSun1+16)=CalendarYear,MONTH(JulSun1+16)=7),JulSun1+16,""),IF(AND(YEAR(JulSun1+23)=CalendarYear,MONTH(JulSun1+23)=7),JulSun1+23,""))</f>
        <v>45495</v>
      </c>
      <c r="E35" s="19">
        <f>IF(DAY(JulSun1)=1,IF(AND(YEAR(JulSun1+17)=CalendarYear,MONTH(JulSun1+17)=7),JulSun1+17,""),IF(AND(YEAR(JulSun1+24)=CalendarYear,MONTH(JulSun1+24)=7),JulSun1+24,""))</f>
        <v>45496</v>
      </c>
      <c r="F35" s="19">
        <f>IF(DAY(JulSun1)=1,IF(AND(YEAR(JulSun1+18)=CalendarYear,MONTH(JulSun1+18)=7),JulSun1+18,""),IF(AND(YEAR(JulSun1+25)=CalendarYear,MONTH(JulSun1+25)=7),JulSun1+25,""))</f>
        <v>45497</v>
      </c>
      <c r="G35" s="16">
        <f>IF(DAY(JulSun1)=1,IF(AND(YEAR(JulSun1+19)=CalendarYear,MONTH(JulSun1+19)=7),JulSun1+19,""),IF(AND(YEAR(JulSun1+26)=CalendarYear,MONTH(JulSun1+26)=7),JulSun1+26,""))</f>
        <v>45498</v>
      </c>
      <c r="H35" s="16">
        <f>IF(DAY(JulSun1)=1,IF(AND(YEAR(JulSun1+20)=CalendarYear,MONTH(JulSun1+20)=7),JulSun1+20,""),IF(AND(YEAR(JulSun1+27)=CalendarYear,MONTH(JulSun1+27)=7),JulSun1+27,""))</f>
        <v>45499</v>
      </c>
      <c r="I35" s="17">
        <f>IF(DAY(JulSun1)=1,IF(AND(YEAR(JulSun1+21)=CalendarYear,MONTH(JulSun1+21)=7),JulSun1+21,""),IF(AND(YEAR(JulSun1+28)=CalendarYear,MONTH(JulSun1+28)=7),JulSun1+28,""))</f>
        <v>45500</v>
      </c>
      <c r="J35" s="10"/>
      <c r="K35" s="17">
        <f>IF(DAY(AugSun1)=1,IF(AND(YEAR(AugSun1+15)=CalendarYear,MONTH(AugSun1+15)=8),AugSun1+15,""),IF(AND(YEAR(AugSun1+22)=CalendarYear,MONTH(AugSun1+22)=8),AugSun1+22,""))</f>
        <v>45522</v>
      </c>
      <c r="L35" s="16">
        <f>IF(DAY(AugSun1)=1,IF(AND(YEAR(AugSun1+16)=CalendarYear,MONTH(AugSun1+16)=8),AugSun1+16,""),IF(AND(YEAR(AugSun1+23)=CalendarYear,MONTH(AugSun1+23)=8),AugSun1+23,""))</f>
        <v>45523</v>
      </c>
      <c r="M35" s="16">
        <f>IF(DAY(AugSun1)=1,IF(AND(YEAR(AugSun1+17)=CalendarYear,MONTH(AugSun1+17)=8),AugSun1+17,""),IF(AND(YEAR(AugSun1+24)=CalendarYear,MONTH(AugSun1+24)=8),AugSun1+24,""))</f>
        <v>45524</v>
      </c>
      <c r="N35" s="16">
        <f>IF(DAY(AugSun1)=1,IF(AND(YEAR(AugSun1+18)=CalendarYear,MONTH(AugSun1+18)=8),AugSun1+18,""),IF(AND(YEAR(AugSun1+25)=CalendarYear,MONTH(AugSun1+25)=8),AugSun1+25,""))</f>
        <v>45525</v>
      </c>
      <c r="O35" s="16">
        <f>IF(DAY(AugSun1)=1,IF(AND(YEAR(AugSun1+19)=CalendarYear,MONTH(AugSun1+19)=8),AugSun1+19,""),IF(AND(YEAR(AugSun1+26)=CalendarYear,MONTH(AugSun1+26)=8),AugSun1+26,""))</f>
        <v>45526</v>
      </c>
      <c r="P35" s="16">
        <f>IF(DAY(AugSun1)=1,IF(AND(YEAR(AugSun1+20)=CalendarYear,MONTH(AugSun1+20)=8),AugSun1+20,""),IF(AND(YEAR(AugSun1+27)=CalendarYear,MONTH(AugSun1+27)=8),AugSun1+27,""))</f>
        <v>45527</v>
      </c>
      <c r="Q35" s="17">
        <f>IF(DAY(AugSun1)=1,IF(AND(YEAR(AugSun1+21)=CalendarYear,MONTH(AugSun1+21)=8),AugSun1+21,""),IF(AND(YEAR(AugSun1+28)=CalendarYear,MONTH(AugSun1+28)=8),AugSun1+28,""))</f>
        <v>45528</v>
      </c>
      <c r="R35" s="10"/>
      <c r="S35" s="11"/>
      <c r="T35" s="10"/>
      <c r="U35" s="18"/>
      <c r="V35" s="33"/>
      <c r="W35" s="33"/>
    </row>
    <row r="36" spans="1:23" ht="15" customHeight="1" x14ac:dyDescent="0.25">
      <c r="B36" s="10"/>
      <c r="C36" s="17">
        <f>IF(DAY(JulSun1)=1,IF(AND(YEAR(JulSun1+22)=CalendarYear,MONTH(JulSun1+22)=7),JulSun1+22,""),IF(AND(YEAR(JulSun1+29)=CalendarYear,MONTH(JulSun1+29)=7),JulSun1+29,""))</f>
        <v>45501</v>
      </c>
      <c r="D36" s="16">
        <f>IF(DAY(JulSun1)=1,IF(AND(YEAR(JulSun1+23)=CalendarYear,MONTH(JulSun1+23)=7),JulSun1+23,""),IF(AND(YEAR(JulSun1+30)=CalendarYear,MONTH(JulSun1+30)=7),JulSun1+30,""))</f>
        <v>45502</v>
      </c>
      <c r="E36" s="16">
        <f>IF(DAY(JulSun1)=1,IF(AND(YEAR(JulSun1+24)=CalendarYear,MONTH(JulSun1+24)=7),JulSun1+24,""),IF(AND(YEAR(JulSun1+31)=CalendarYear,MONTH(JulSun1+31)=7),JulSun1+31,""))</f>
        <v>45503</v>
      </c>
      <c r="F36" s="16">
        <f>IF(DAY(JulSun1)=1,IF(AND(YEAR(JulSun1+25)=CalendarYear,MONTH(JulSun1+25)=7),JulSun1+25,""),IF(AND(YEAR(JulSun1+32)=CalendarYear,MONTH(JulSun1+32)=7),JulSun1+32,""))</f>
        <v>45504</v>
      </c>
      <c r="G36" s="16" t="str">
        <f>IF(DAY(JulSun1)=1,IF(AND(YEAR(JulSun1+26)=CalendarYear,MONTH(JulSun1+26)=7),JulSun1+26,""),IF(AND(YEAR(JulSun1+33)=CalendarYear,MONTH(JulSun1+33)=7),JulSun1+33,""))</f>
        <v/>
      </c>
      <c r="H36" s="27" t="str">
        <f>IF(DAY(JulSun1)=1,IF(AND(YEAR(JulSun1+27)=CalendarYear,MONTH(JulSun1+27)=7),JulSun1+27,""),IF(AND(YEAR(JulSun1+34)=CalendarYear,MONTH(JulSun1+34)=7),JulSun1+34,""))</f>
        <v/>
      </c>
      <c r="I36" s="17" t="str">
        <f>IF(DAY(JulSun1)=1,IF(AND(YEAR(JulSun1+28)=CalendarYear,MONTH(JulSun1+28)=7),JulSun1+28,""),IF(AND(YEAR(JulSun1+35)=CalendarYear,MONTH(JulSun1+35)=7),JulSun1+35,""))</f>
        <v/>
      </c>
      <c r="J36" s="10"/>
      <c r="K36" s="17">
        <f>IF(DAY(AugSun1)=1,IF(AND(YEAR(AugSun1+22)=CalendarYear,MONTH(AugSun1+22)=8),AugSun1+22,""),IF(AND(YEAR(AugSun1+29)=CalendarYear,MONTH(AugSun1+29)=8),AugSun1+29,""))</f>
        <v>45529</v>
      </c>
      <c r="L36" s="16">
        <f>IF(DAY(AugSun1)=1,IF(AND(YEAR(AugSun1+23)=CalendarYear,MONTH(AugSun1+23)=8),AugSun1+23,""),IF(AND(YEAR(AugSun1+30)=CalendarYear,MONTH(AugSun1+30)=8),AugSun1+30,""))</f>
        <v>45530</v>
      </c>
      <c r="M36" s="16">
        <f>IF(DAY(AugSun1)=1,IF(AND(YEAR(AugSun1+24)=CalendarYear,MONTH(AugSun1+24)=8),AugSun1+24,""),IF(AND(YEAR(AugSun1+31)=CalendarYear,MONTH(AugSun1+31)=8),AugSun1+31,""))</f>
        <v>45531</v>
      </c>
      <c r="N36" s="16">
        <f>IF(DAY(AugSun1)=1,IF(AND(YEAR(AugSun1+25)=CalendarYear,MONTH(AugSun1+25)=8),AugSun1+25,""),IF(AND(YEAR(AugSun1+32)=CalendarYear,MONTH(AugSun1+32)=8),AugSun1+32,""))</f>
        <v>45532</v>
      </c>
      <c r="O36" s="16">
        <f>IF(DAY(AugSun1)=1,IF(AND(YEAR(AugSun1+26)=CalendarYear,MONTH(AugSun1+26)=8),AugSun1+26,""),IF(AND(YEAR(AugSun1+33)=CalendarYear,MONTH(AugSun1+33)=8),AugSun1+33,""))</f>
        <v>45533</v>
      </c>
      <c r="P36" s="16">
        <f>IF(DAY(AugSun1)=1,IF(AND(YEAR(AugSun1+27)=CalendarYear,MONTH(AugSun1+27)=8),AugSun1+27,""),IF(AND(YEAR(AugSun1+34)=CalendarYear,MONTH(AugSun1+34)=8),AugSun1+34,""))</f>
        <v>45534</v>
      </c>
      <c r="Q36" s="17">
        <f>IF(DAY(AugSun1)=1,IF(AND(YEAR(AugSun1+28)=CalendarYear,MONTH(AugSun1+28)=8),AugSun1+28,""),IF(AND(YEAR(AugSun1+35)=CalendarYear,MONTH(AugSun1+35)=8),AugSun1+35,""))</f>
        <v>45535</v>
      </c>
      <c r="R36" s="10"/>
      <c r="S36" s="11"/>
      <c r="T36" s="10"/>
      <c r="U36" s="12" t="s">
        <v>53</v>
      </c>
      <c r="V36" s="33"/>
      <c r="W36" s="33"/>
    </row>
    <row r="37" spans="1:23" ht="15" customHeight="1" x14ac:dyDescent="0.25">
      <c r="B37" s="10"/>
      <c r="C37" s="17" t="str">
        <f>IF(DAY(JulSun1)=1,IF(AND(YEAR(JulSun1+29)=CalendarYear,MONTH(JulSun1+29)=7),JulSun1+29,""),IF(AND(YEAR(JulSun1+36)=CalendarYear,MONTH(JulSun1+36)=7),JulSun1+36,""))</f>
        <v/>
      </c>
      <c r="D37" s="16" t="str">
        <f>IF(DAY(JulSun1)=1,IF(AND(YEAR(JulSun1+30)=CalendarYear,MONTH(JulSun1+30)=7),JulSun1+30,""),IF(AND(YEAR(JulSun1+37)=CalendarYear,MONTH(JulSun1+37)=7),JulSun1+37,""))</f>
        <v/>
      </c>
      <c r="E37" s="16" t="str">
        <f>IF(DAY(JulSun1)=1,IF(AND(YEAR(JulSun1+31)=CalendarYear,MONTH(JulSun1+31)=7),JulSun1+31,""),IF(AND(YEAR(JulSun1+38)=CalendarYear,MONTH(JulSun1+38)=7),JulSun1+38,""))</f>
        <v/>
      </c>
      <c r="F37" s="16" t="str">
        <f>IF(DAY(JulSun1)=1,IF(AND(YEAR(JulSun1+32)=CalendarYear,MONTH(JulSun1+32)=7),JulSun1+32,""),IF(AND(YEAR(JulSun1+39)=CalendarYear,MONTH(JulSun1+39)=7),JulSun1+39,""))</f>
        <v/>
      </c>
      <c r="G37" s="16" t="str">
        <f>IF(DAY(JulSun1)=1,IF(AND(YEAR(JulSun1+33)=CalendarYear,MONTH(JulSun1+33)=7),JulSun1+33,""),IF(AND(YEAR(JulSun1+40)=CalendarYear,MONTH(JulSun1+40)=7),JulSun1+40,""))</f>
        <v/>
      </c>
      <c r="H37" s="16" t="str">
        <f>IF(DAY(JulSun1)=1,IF(AND(YEAR(JulSun1+34)=CalendarYear,MONTH(JulSun1+34)=7),JulSun1+34,""),IF(AND(YEAR(JulSun1+41)=CalendarYear,MONTH(JulSun1+41)=7),JulSun1+41,""))</f>
        <v/>
      </c>
      <c r="I37" s="16" t="str">
        <f>IF(DAY(JulSun1)=1,IF(AND(YEAR(JulSun1+35)=CalendarYear,MONTH(JulSun1+35)=7),JulSun1+35,""),IF(AND(YEAR(JulSun1+42)=CalendarYear,MONTH(JulSun1+42)=7),JulSun1+42,""))</f>
        <v/>
      </c>
      <c r="J37" s="10"/>
      <c r="K37" s="17" t="str">
        <f>IF(DAY(AugSun1)=1,IF(AND(YEAR(AugSun1+29)=CalendarYear,MONTH(AugSun1+29)=8),AugSun1+29,""),IF(AND(YEAR(AugSun1+36)=CalendarYear,MONTH(AugSun1+36)=8),AugSun1+36,""))</f>
        <v/>
      </c>
      <c r="L37" s="16" t="str">
        <f>IF(DAY(AugSun1)=1,IF(AND(YEAR(AugSun1+30)=CalendarYear,MONTH(AugSun1+30)=8),AugSun1+30,""),IF(AND(YEAR(AugSun1+37)=CalendarYear,MONTH(AugSun1+37)=8),AugSun1+37,""))</f>
        <v/>
      </c>
      <c r="M37" s="16" t="str">
        <f>IF(DAY(AugSun1)=1,IF(AND(YEAR(AugSun1+31)=CalendarYear,MONTH(AugSun1+31)=8),AugSun1+31,""),IF(AND(YEAR(AugSun1+38)=CalendarYear,MONTH(AugSun1+38)=8),AugSun1+38,""))</f>
        <v/>
      </c>
      <c r="N37" s="16" t="str">
        <f>IF(DAY(AugSun1)=1,IF(AND(YEAR(AugSun1+32)=CalendarYear,MONTH(AugSun1+32)=8),AugSun1+32,""),IF(AND(YEAR(AugSun1+39)=CalendarYear,MONTH(AugSun1+39)=8),AugSun1+39,""))</f>
        <v/>
      </c>
      <c r="O37" s="16" t="str">
        <f>IF(DAY(AugSun1)=1,IF(AND(YEAR(AugSun1+33)=CalendarYear,MONTH(AugSun1+33)=8),AugSun1+33,""),IF(AND(YEAR(AugSun1+40)=CalendarYear,MONTH(AugSun1+40)=8),AugSun1+40,""))</f>
        <v/>
      </c>
      <c r="P37" s="16" t="str">
        <f>IF(DAY(AugSun1)=1,IF(AND(YEAR(AugSun1+34)=CalendarYear,MONTH(AugSun1+34)=8),AugSun1+34,""),IF(AND(YEAR(AugSun1+41)=CalendarYear,MONTH(AugSun1+41)=8),AugSun1+41,""))</f>
        <v/>
      </c>
      <c r="Q37" s="16" t="str">
        <f>IF(DAY(AugSun1)=1,IF(AND(YEAR(AugSun1+35)=CalendarYear,MONTH(AugSun1+35)=8),AugSun1+35,""),IF(AND(YEAR(AugSun1+42)=CalendarYear,MONTH(AugSun1+42)=8),AugSun1+42,""))</f>
        <v/>
      </c>
      <c r="R37" s="10"/>
      <c r="S37" s="11"/>
      <c r="T37" s="10"/>
      <c r="U37" s="15" t="s">
        <v>54</v>
      </c>
      <c r="V37" s="33"/>
      <c r="W37" s="33"/>
    </row>
    <row r="38" spans="1:23" ht="15" customHeight="1" x14ac:dyDescent="0.25">
      <c r="B38" s="10"/>
      <c r="C38" s="16"/>
      <c r="D38" s="16"/>
      <c r="E38" s="16"/>
      <c r="F38" s="16"/>
      <c r="G38" s="16"/>
      <c r="H38" s="16"/>
      <c r="I38" s="16"/>
      <c r="J38" s="10"/>
      <c r="K38" s="16"/>
      <c r="L38" s="16"/>
      <c r="M38" s="16"/>
      <c r="N38" s="16"/>
      <c r="O38" s="16"/>
      <c r="P38" s="16"/>
      <c r="Q38" s="16"/>
      <c r="R38" s="10"/>
      <c r="S38" s="11"/>
      <c r="T38" s="10"/>
      <c r="U38" s="10"/>
      <c r="V38" s="33"/>
      <c r="W38" s="33"/>
    </row>
    <row r="39" spans="1:23" ht="15" customHeight="1" x14ac:dyDescent="0.25">
      <c r="A39" s="5" t="s">
        <v>13</v>
      </c>
      <c r="B39" s="10"/>
      <c r="C39" s="34" t="s">
        <v>39</v>
      </c>
      <c r="D39" s="34"/>
      <c r="E39" s="34"/>
      <c r="F39" s="34"/>
      <c r="G39" s="34"/>
      <c r="H39" s="34"/>
      <c r="I39" s="34"/>
      <c r="J39" s="10"/>
      <c r="K39" s="34" t="s">
        <v>40</v>
      </c>
      <c r="L39" s="34"/>
      <c r="M39" s="34"/>
      <c r="N39" s="34"/>
      <c r="O39" s="34"/>
      <c r="P39" s="34"/>
      <c r="Q39" s="34"/>
      <c r="R39" s="10"/>
      <c r="S39" s="11"/>
      <c r="T39" s="10"/>
      <c r="U39" s="12" t="s">
        <v>55</v>
      </c>
      <c r="V39" s="33"/>
      <c r="W39" s="33"/>
    </row>
    <row r="40" spans="1:23" ht="15" customHeight="1" x14ac:dyDescent="0.25">
      <c r="A40" s="5" t="s">
        <v>22</v>
      </c>
      <c r="B40" s="10"/>
      <c r="C40" s="13" t="s">
        <v>0</v>
      </c>
      <c r="D40" s="13" t="s">
        <v>1</v>
      </c>
      <c r="E40" s="13" t="s">
        <v>2</v>
      </c>
      <c r="F40" s="13" t="s">
        <v>3</v>
      </c>
      <c r="G40" s="13" t="s">
        <v>6</v>
      </c>
      <c r="H40" s="13" t="s">
        <v>4</v>
      </c>
      <c r="I40" s="13" t="s">
        <v>5</v>
      </c>
      <c r="J40" s="10"/>
      <c r="K40" s="13" t="s">
        <v>0</v>
      </c>
      <c r="L40" s="13" t="s">
        <v>1</v>
      </c>
      <c r="M40" s="13" t="s">
        <v>2</v>
      </c>
      <c r="N40" s="13" t="s">
        <v>3</v>
      </c>
      <c r="O40" s="13" t="s">
        <v>6</v>
      </c>
      <c r="P40" s="13" t="s">
        <v>4</v>
      </c>
      <c r="Q40" s="13" t="s">
        <v>5</v>
      </c>
      <c r="R40" s="10"/>
      <c r="S40" s="11"/>
      <c r="T40" s="10"/>
      <c r="U40" s="15" t="s">
        <v>56</v>
      </c>
      <c r="V40" s="33"/>
      <c r="W40" s="33"/>
    </row>
    <row r="41" spans="1:23" ht="15" customHeight="1" x14ac:dyDescent="0.25">
      <c r="B41" s="10"/>
      <c r="C41" s="16">
        <f>IF(DAY(SepSun1)=1,"",IF(AND(YEAR(SepSun1+1)=CalendarYear,MONTH(SepSun1+1)=9),SepSun1+1,""))</f>
        <v>45536</v>
      </c>
      <c r="D41" s="16">
        <f>IF(DAY(SepSun1)=1,"",IF(AND(YEAR(SepSun1+2)=CalendarYear,MONTH(SepSun1+2)=9),SepSun1+2,""))</f>
        <v>45537</v>
      </c>
      <c r="E41" s="16">
        <f>IF(DAY(SepSun1)=1,"",IF(AND(YEAR(SepSun1+3)=CalendarYear,MONTH(SepSun1+3)=9),SepSun1+3,""))</f>
        <v>45538</v>
      </c>
      <c r="F41" s="16">
        <f>IF(DAY(SepSun1)=1,"",IF(AND(YEAR(SepSun1+4)=CalendarYear,MONTH(SepSun1+4)=9),SepSun1+4,""))</f>
        <v>45539</v>
      </c>
      <c r="G41" s="16">
        <f>IF(DAY(SepSun1)=1,"",IF(AND(YEAR(SepSun1+5)=CalendarYear,MONTH(SepSun1+5)=9),SepSun1+5,""))</f>
        <v>45540</v>
      </c>
      <c r="H41" s="16">
        <f>IF(DAY(SepSun1)=1,"",IF(AND(YEAR(SepSun1+6)=CalendarYear,MONTH(SepSun1+6)=9),SepSun1+6,""))</f>
        <v>45541</v>
      </c>
      <c r="I41" s="17">
        <f>IF(DAY(SepSun1)=1,IF(AND(YEAR(SepSun1)=CalendarYear,MONTH(SepSun1)=9),SepSun1,""),IF(AND(YEAR(SepSun1+7)=CalendarYear,MONTH(SepSun1+7)=9),SepSun1+7,""))</f>
        <v>45542</v>
      </c>
      <c r="J41" s="10"/>
      <c r="K41" s="16" t="str">
        <f>IF(DAY(OctSun1)=1,"",IF(AND(YEAR(OctSun1+1)=CalendarYear,MONTH(OctSun1+1)=10),OctSun1+1,""))</f>
        <v/>
      </c>
      <c r="L41" s="16" t="str">
        <f>IF(DAY(OctSun1)=1,"",IF(AND(YEAR(OctSun1+2)=CalendarYear,MONTH(OctSun1+2)=10),OctSun1+2,""))</f>
        <v/>
      </c>
      <c r="M41" s="16">
        <f>IF(DAY(OctSun1)=1,"",IF(AND(YEAR(OctSun1+3)=CalendarYear,MONTH(OctSun1+3)=10),OctSun1+3,""))</f>
        <v>45566</v>
      </c>
      <c r="N41" s="16">
        <f>IF(DAY(OctSun1)=1,"",IF(AND(YEAR(OctSun1+4)=CalendarYear,MONTH(OctSun1+4)=10),OctSun1+4,""))</f>
        <v>45567</v>
      </c>
      <c r="O41" s="16">
        <f>IF(DAY(OctSun1)=1,"",IF(AND(YEAR(OctSun1+5)=CalendarYear,MONTH(OctSun1+5)=10),OctSun1+5,""))</f>
        <v>45568</v>
      </c>
      <c r="P41" s="16">
        <f>IF(DAY(OctSun1)=1,"",IF(AND(YEAR(OctSun1+6)=CalendarYear,MONTH(OctSun1+6)=10),OctSun1+6,""))</f>
        <v>45569</v>
      </c>
      <c r="Q41" s="17">
        <f>IF(DAY(OctSun1)=1,IF(AND(YEAR(OctSun1)=CalendarYear,MONTH(OctSun1)=10),OctSun1,""),IF(AND(YEAR(OctSun1+7)=CalendarYear,MONTH(OctSun1+7)=10),OctSun1+7,""))</f>
        <v>45570</v>
      </c>
      <c r="R41" s="10"/>
      <c r="S41" s="11"/>
      <c r="T41" s="10"/>
      <c r="U41" s="10"/>
      <c r="V41" s="33"/>
      <c r="W41" s="33"/>
    </row>
    <row r="42" spans="1:23" ht="15" customHeight="1" x14ac:dyDescent="0.25">
      <c r="B42" s="10"/>
      <c r="C42" s="17">
        <f>IF(DAY(SepSun1)=1,IF(AND(YEAR(SepSun1+1)=CalendarYear,MONTH(SepSun1+1)=9),SepSun1+1,""),IF(AND(YEAR(SepSun1+8)=CalendarYear,MONTH(SepSun1+8)=9),SepSun1+8,""))</f>
        <v>45543</v>
      </c>
      <c r="D42" s="16">
        <f>IF(DAY(SepSun1)=1,IF(AND(YEAR(SepSun1+2)=CalendarYear,MONTH(SepSun1+2)=9),SepSun1+2,""),IF(AND(YEAR(SepSun1+9)=CalendarYear,MONTH(SepSun1+9)=9),SepSun1+9,""))</f>
        <v>45544</v>
      </c>
      <c r="E42" s="16">
        <f>IF(DAY(SepSun1)=1,IF(AND(YEAR(SepSun1+3)=CalendarYear,MONTH(SepSun1+3)=9),SepSun1+3,""),IF(AND(YEAR(SepSun1+10)=CalendarYear,MONTH(SepSun1+10)=9),SepSun1+10,""))</f>
        <v>45545</v>
      </c>
      <c r="F42" s="16">
        <f>IF(DAY(SepSun1)=1,IF(AND(YEAR(SepSun1+4)=CalendarYear,MONTH(SepSun1+4)=9),SepSun1+4,""),IF(AND(YEAR(SepSun1+11)=CalendarYear,MONTH(SepSun1+11)=9),SepSun1+11,""))</f>
        <v>45546</v>
      </c>
      <c r="G42" s="16">
        <f>IF(DAY(SepSun1)=1,IF(AND(YEAR(SepSun1+5)=CalendarYear,MONTH(SepSun1+5)=9),SepSun1+5,""),IF(AND(YEAR(SepSun1+12)=CalendarYear,MONTH(SepSun1+12)=9),SepSun1+12,""))</f>
        <v>45547</v>
      </c>
      <c r="H42" s="16">
        <f>IF(DAY(SepSun1)=1,IF(AND(YEAR(SepSun1+6)=CalendarYear,MONTH(SepSun1+6)=9),SepSun1+6,""),IF(AND(YEAR(SepSun1+13)=CalendarYear,MONTH(SepSun1+13)=9),SepSun1+13,""))</f>
        <v>45548</v>
      </c>
      <c r="I42" s="17">
        <f>IF(DAY(SepSun1)=1,IF(AND(YEAR(SepSun1+7)=CalendarYear,MONTH(SepSun1+7)=9),SepSun1+7,""),IF(AND(YEAR(SepSun1+14)=CalendarYear,MONTH(SepSun1+14)=9),SepSun1+14,""))</f>
        <v>45549</v>
      </c>
      <c r="J42" s="10"/>
      <c r="K42" s="17">
        <f>IF(DAY(OctSun1)=1,IF(AND(YEAR(OctSun1+1)=CalendarYear,MONTH(OctSun1+1)=10),OctSun1+1,""),IF(AND(YEAR(OctSun1+8)=CalendarYear,MONTH(OctSun1+8)=10),OctSun1+8,""))</f>
        <v>45571</v>
      </c>
      <c r="L42" s="16">
        <f>IF(DAY(OctSun1)=1,IF(AND(YEAR(OctSun1+2)=CalendarYear,MONTH(OctSun1+2)=10),OctSun1+2,""),IF(AND(YEAR(OctSun1+9)=CalendarYear,MONTH(OctSun1+9)=10),OctSun1+9,""))</f>
        <v>45572</v>
      </c>
      <c r="M42" s="16">
        <f>IF(DAY(OctSun1)=1,IF(AND(YEAR(OctSun1+3)=CalendarYear,MONTH(OctSun1+3)=10),OctSun1+3,""),IF(AND(YEAR(OctSun1+10)=CalendarYear,MONTH(OctSun1+10)=10),OctSun1+10,""))</f>
        <v>45573</v>
      </c>
      <c r="N42" s="16">
        <f>IF(DAY(OctSun1)=1,IF(AND(YEAR(OctSun1+4)=CalendarYear,MONTH(OctSun1+4)=10),OctSun1+4,""),IF(AND(YEAR(OctSun1+11)=CalendarYear,MONTH(OctSun1+11)=10),OctSun1+11,""))</f>
        <v>45574</v>
      </c>
      <c r="O42" s="16">
        <f>IF(DAY(OctSun1)=1,IF(AND(YEAR(OctSun1+5)=CalendarYear,MONTH(OctSun1+5)=10),OctSun1+5,""),IF(AND(YEAR(OctSun1+12)=CalendarYear,MONTH(OctSun1+12)=10),OctSun1+12,""))</f>
        <v>45575</v>
      </c>
      <c r="P42" s="16">
        <f>IF(DAY(OctSun1)=1,IF(AND(YEAR(OctSun1+6)=CalendarYear,MONTH(OctSun1+6)=10),OctSun1+6,""),IF(AND(YEAR(OctSun1+13)=CalendarYear,MONTH(OctSun1+13)=10),OctSun1+13,""))</f>
        <v>45576</v>
      </c>
      <c r="Q42" s="17">
        <f>IF(DAY(OctSun1)=1,IF(AND(YEAR(OctSun1+7)=CalendarYear,MONTH(OctSun1+7)=10),OctSun1+7,""),IF(AND(YEAR(OctSun1+14)=CalendarYear,MONTH(OctSun1+14)=10),OctSun1+14,""))</f>
        <v>45577</v>
      </c>
      <c r="R42" s="10"/>
      <c r="S42" s="11"/>
      <c r="T42" s="10"/>
      <c r="U42" s="18"/>
      <c r="V42" s="33"/>
      <c r="W42" s="33"/>
    </row>
    <row r="43" spans="1:23" ht="15" customHeight="1" x14ac:dyDescent="0.25">
      <c r="B43" s="10"/>
      <c r="C43" s="17">
        <f>IF(DAY(SepSun1)=1,IF(AND(YEAR(SepSun1+8)=CalendarYear,MONTH(SepSun1+8)=9),SepSun1+8,""),IF(AND(YEAR(SepSun1+15)=CalendarYear,MONTH(SepSun1+15)=9),SepSun1+15,""))</f>
        <v>45550</v>
      </c>
      <c r="D43" s="16">
        <f>IF(DAY(SepSun1)=1,IF(AND(YEAR(SepSun1+9)=CalendarYear,MONTH(SepSun1+9)=9),SepSun1+9,""),IF(AND(YEAR(SepSun1+16)=CalendarYear,MONTH(SepSun1+16)=9),SepSun1+16,""))</f>
        <v>45551</v>
      </c>
      <c r="E43" s="16">
        <f>IF(DAY(SepSun1)=1,IF(AND(YEAR(SepSun1+10)=CalendarYear,MONTH(SepSun1+10)=9),SepSun1+10,""),IF(AND(YEAR(SepSun1+17)=CalendarYear,MONTH(SepSun1+17)=9),SepSun1+17,""))</f>
        <v>45552</v>
      </c>
      <c r="F43" s="16">
        <f>IF(DAY(SepSun1)=1,IF(AND(YEAR(SepSun1+11)=CalendarYear,MONTH(SepSun1+11)=9),SepSun1+11,""),IF(AND(YEAR(SepSun1+18)=CalendarYear,MONTH(SepSun1+18)=9),SepSun1+18,""))</f>
        <v>45553</v>
      </c>
      <c r="G43" s="16">
        <f>IF(DAY(SepSun1)=1,IF(AND(YEAR(SepSun1+12)=CalendarYear,MONTH(SepSun1+12)=9),SepSun1+12,""),IF(AND(YEAR(SepSun1+19)=CalendarYear,MONTH(SepSun1+19)=9),SepSun1+19,""))</f>
        <v>45554</v>
      </c>
      <c r="H43" s="16">
        <f>IF(DAY(SepSun1)=1,IF(AND(YEAR(SepSun1+13)=CalendarYear,MONTH(SepSun1+13)=9),SepSun1+13,""),IF(AND(YEAR(SepSun1+20)=CalendarYear,MONTH(SepSun1+20)=9),SepSun1+20,""))</f>
        <v>45555</v>
      </c>
      <c r="I43" s="17">
        <f>IF(DAY(SepSun1)=1,IF(AND(YEAR(SepSun1+14)=CalendarYear,MONTH(SepSun1+14)=9),SepSun1+14,""),IF(AND(YEAR(SepSun1+21)=CalendarYear,MONTH(SepSun1+21)=9),SepSun1+21,""))</f>
        <v>45556</v>
      </c>
      <c r="J43" s="10"/>
      <c r="K43" s="17">
        <f>IF(DAY(OctSun1)=1,IF(AND(YEAR(OctSun1+8)=CalendarYear,MONTH(OctSun1+8)=10),OctSun1+8,""),IF(AND(YEAR(OctSun1+15)=CalendarYear,MONTH(OctSun1+15)=10),OctSun1+15,""))</f>
        <v>45578</v>
      </c>
      <c r="L43" s="16">
        <f>IF(DAY(OctSun1)=1,IF(AND(YEAR(OctSun1+9)=CalendarYear,MONTH(OctSun1+9)=10),OctSun1+9,""),IF(AND(YEAR(OctSun1+16)=CalendarYear,MONTH(OctSun1+16)=10),OctSun1+16,""))</f>
        <v>45579</v>
      </c>
      <c r="M43" s="16">
        <f>IF(DAY(OctSun1)=1,IF(AND(YEAR(OctSun1+10)=CalendarYear,MONTH(OctSun1+10)=10),OctSun1+10,""),IF(AND(YEAR(OctSun1+17)=CalendarYear,MONTH(OctSun1+17)=10),OctSun1+17,""))</f>
        <v>45580</v>
      </c>
      <c r="N43" s="16">
        <f>IF(DAY(OctSun1)=1,IF(AND(YEAR(OctSun1+11)=CalendarYear,MONTH(OctSun1+11)=10),OctSun1+11,""),IF(AND(YEAR(OctSun1+18)=CalendarYear,MONTH(OctSun1+18)=10),OctSun1+18,""))</f>
        <v>45581</v>
      </c>
      <c r="O43" s="16">
        <f>IF(DAY(OctSun1)=1,IF(AND(YEAR(OctSun1+12)=CalendarYear,MONTH(OctSun1+12)=10),OctSun1+12,""),IF(AND(YEAR(OctSun1+19)=CalendarYear,MONTH(OctSun1+19)=10),OctSun1+19,""))</f>
        <v>45582</v>
      </c>
      <c r="P43" s="16">
        <f>IF(DAY(OctSun1)=1,IF(AND(YEAR(OctSun1+13)=CalendarYear,MONTH(OctSun1+13)=10),OctSun1+13,""),IF(AND(YEAR(OctSun1+20)=CalendarYear,MONTH(OctSun1+20)=10),OctSun1+20,""))</f>
        <v>45583</v>
      </c>
      <c r="Q43" s="17">
        <f>IF(DAY(OctSun1)=1,IF(AND(YEAR(OctSun1+14)=CalendarYear,MONTH(OctSun1+14)=10),OctSun1+14,""),IF(AND(YEAR(OctSun1+21)=CalendarYear,MONTH(OctSun1+21)=10),OctSun1+21,""))</f>
        <v>45584</v>
      </c>
      <c r="R43" s="10"/>
      <c r="S43" s="11"/>
      <c r="T43" s="10"/>
      <c r="U43" s="22"/>
      <c r="V43" s="33"/>
      <c r="W43" s="33"/>
    </row>
    <row r="44" spans="1:23" ht="15" customHeight="1" x14ac:dyDescent="0.25">
      <c r="A44" s="5" t="s">
        <v>14</v>
      </c>
      <c r="B44" s="10"/>
      <c r="C44" s="17">
        <f>IF(DAY(SepSun1)=1,IF(AND(YEAR(SepSun1+15)=CalendarYear,MONTH(SepSun1+15)=9),SepSun1+15,""),IF(AND(YEAR(SepSun1+22)=CalendarYear,MONTH(SepSun1+22)=9),SepSun1+22,""))</f>
        <v>45557</v>
      </c>
      <c r="D44" s="16">
        <f>IF(DAY(SepSun1)=1,IF(AND(YEAR(SepSun1+16)=CalendarYear,MONTH(SepSun1+16)=9),SepSun1+16,""),IF(AND(YEAR(SepSun1+23)=CalendarYear,MONTH(SepSun1+23)=9),SepSun1+23,""))</f>
        <v>45558</v>
      </c>
      <c r="E44" s="16">
        <f>IF(DAY(SepSun1)=1,IF(AND(YEAR(SepSun1+17)=CalendarYear,MONTH(SepSun1+17)=9),SepSun1+17,""),IF(AND(YEAR(SepSun1+24)=CalendarYear,MONTH(SepSun1+24)=9),SepSun1+24,""))</f>
        <v>45559</v>
      </c>
      <c r="F44" s="16">
        <f>IF(DAY(SepSun1)=1,IF(AND(YEAR(SepSun1+18)=CalendarYear,MONTH(SepSun1+18)=9),SepSun1+18,""),IF(AND(YEAR(SepSun1+25)=CalendarYear,MONTH(SepSun1+25)=9),SepSun1+25,""))</f>
        <v>45560</v>
      </c>
      <c r="G44" s="16">
        <f>IF(DAY(SepSun1)=1,IF(AND(YEAR(SepSun1+19)=CalendarYear,MONTH(SepSun1+19)=9),SepSun1+19,""),IF(AND(YEAR(SepSun1+26)=CalendarYear,MONTH(SepSun1+26)=9),SepSun1+26,""))</f>
        <v>45561</v>
      </c>
      <c r="H44" s="16">
        <f>IF(DAY(SepSun1)=1,IF(AND(YEAR(SepSun1+20)=CalendarYear,MONTH(SepSun1+20)=9),SepSun1+20,""),IF(AND(YEAR(SepSun1+27)=CalendarYear,MONTH(SepSun1+27)=9),SepSun1+27,""))</f>
        <v>45562</v>
      </c>
      <c r="I44" s="17">
        <f>IF(DAY(SepSun1)=1,IF(AND(YEAR(SepSun1+21)=CalendarYear,MONTH(SepSun1+21)=9),SepSun1+21,""),IF(AND(YEAR(SepSun1+28)=CalendarYear,MONTH(SepSun1+28)=9),SepSun1+28,""))</f>
        <v>45563</v>
      </c>
      <c r="J44" s="10"/>
      <c r="K44" s="17">
        <f>IF(DAY(OctSun1)=1,IF(AND(YEAR(OctSun1+15)=CalendarYear,MONTH(OctSun1+15)=10),OctSun1+15,""),IF(AND(YEAR(OctSun1+22)=CalendarYear,MONTH(OctSun1+22)=10),OctSun1+22,""))</f>
        <v>45585</v>
      </c>
      <c r="L44" s="16">
        <f>IF(DAY(OctSun1)=1,IF(AND(YEAR(OctSun1+16)=CalendarYear,MONTH(OctSun1+16)=10),OctSun1+16,""),IF(AND(YEAR(OctSun1+23)=CalendarYear,MONTH(OctSun1+23)=10),OctSun1+23,""))</f>
        <v>45586</v>
      </c>
      <c r="M44" s="16">
        <f>IF(DAY(OctSun1)=1,IF(AND(YEAR(OctSun1+17)=CalendarYear,MONTH(OctSun1+17)=10),OctSun1+17,""),IF(AND(YEAR(OctSun1+24)=CalendarYear,MONTH(OctSun1+24)=10),OctSun1+24,""))</f>
        <v>45587</v>
      </c>
      <c r="N44" s="16">
        <f>IF(DAY(OctSun1)=1,IF(AND(YEAR(OctSun1+18)=CalendarYear,MONTH(OctSun1+18)=10),OctSun1+18,""),IF(AND(YEAR(OctSun1+25)=CalendarYear,MONTH(OctSun1+25)=10),OctSun1+25,""))</f>
        <v>45588</v>
      </c>
      <c r="O44" s="16">
        <f>IF(DAY(OctSun1)=1,IF(AND(YEAR(OctSun1+19)=CalendarYear,MONTH(OctSun1+19)=10),OctSun1+19,""),IF(AND(YEAR(OctSun1+26)=CalendarYear,MONTH(OctSun1+26)=10),OctSun1+26,""))</f>
        <v>45589</v>
      </c>
      <c r="P44" s="16">
        <f>IF(DAY(OctSun1)=1,IF(AND(YEAR(OctSun1+20)=CalendarYear,MONTH(OctSun1+20)=10),OctSun1+20,""),IF(AND(YEAR(OctSun1+27)=CalendarYear,MONTH(OctSun1+27)=10),OctSun1+27,""))</f>
        <v>45590</v>
      </c>
      <c r="Q44" s="17">
        <f>IF(DAY(OctSun1)=1,IF(AND(YEAR(OctSun1+21)=CalendarYear,MONTH(OctSun1+21)=10),OctSun1+21,""),IF(AND(YEAR(OctSun1+28)=CalendarYear,MONTH(OctSun1+28)=10),OctSun1+28,""))</f>
        <v>45591</v>
      </c>
      <c r="R44" s="10"/>
      <c r="S44" s="11"/>
      <c r="T44" s="10"/>
      <c r="U44" s="23" t="s">
        <v>27</v>
      </c>
      <c r="V44" s="33"/>
      <c r="W44" s="33"/>
    </row>
    <row r="45" spans="1:23" ht="15" customHeight="1" x14ac:dyDescent="0.25">
      <c r="A45" s="5" t="s">
        <v>15</v>
      </c>
      <c r="B45" s="10"/>
      <c r="C45" s="17">
        <f>IF(DAY(SepSun1)=1,IF(AND(YEAR(SepSun1+22)=CalendarYear,MONTH(SepSun1+22)=9),SepSun1+22,""),IF(AND(YEAR(SepSun1+29)=CalendarYear,MONTH(SepSun1+29)=9),SepSun1+29,""))</f>
        <v>45564</v>
      </c>
      <c r="D45" s="16">
        <f>IF(DAY(SepSun1)=1,IF(AND(YEAR(SepSun1+23)=CalendarYear,MONTH(SepSun1+23)=9),SepSun1+23,""),IF(AND(YEAR(SepSun1+30)=CalendarYear,MONTH(SepSun1+30)=9),SepSun1+30,""))</f>
        <v>45565</v>
      </c>
      <c r="E45" s="16" t="str">
        <f>IF(DAY(SepSun1)=1,IF(AND(YEAR(SepSun1+24)=CalendarYear,MONTH(SepSun1+24)=9),SepSun1+24,""),IF(AND(YEAR(SepSun1+31)=CalendarYear,MONTH(SepSun1+31)=9),SepSun1+31,""))</f>
        <v/>
      </c>
      <c r="F45" s="16" t="str">
        <f>IF(DAY(SepSun1)=1,IF(AND(YEAR(SepSun1+25)=CalendarYear,MONTH(SepSun1+25)=9),SepSun1+25,""),IF(AND(YEAR(SepSun1+32)=CalendarYear,MONTH(SepSun1+32)=9),SepSun1+32,""))</f>
        <v/>
      </c>
      <c r="G45" s="16" t="str">
        <f>IF(DAY(SepSun1)=1,IF(AND(YEAR(SepSun1+26)=CalendarYear,MONTH(SepSun1+26)=9),SepSun1+26,""),IF(AND(YEAR(SepSun1+33)=CalendarYear,MONTH(SepSun1+33)=9),SepSun1+33,""))</f>
        <v/>
      </c>
      <c r="H45" s="16" t="str">
        <f>IF(DAY(SepSun1)=1,IF(AND(YEAR(SepSun1+27)=CalendarYear,MONTH(SepSun1+27)=9),SepSun1+27,""),IF(AND(YEAR(SepSun1+34)=CalendarYear,MONTH(SepSun1+34)=9),SepSun1+34,""))</f>
        <v/>
      </c>
      <c r="I45" s="16" t="str">
        <f>IF(DAY(SepSun1)=1,IF(AND(YEAR(SepSun1+28)=CalendarYear,MONTH(SepSun1+28)=9),SepSun1+28,""),IF(AND(YEAR(SepSun1+35)=CalendarYear,MONTH(SepSun1+35)=9),SepSun1+35,""))</f>
        <v/>
      </c>
      <c r="J45" s="10"/>
      <c r="K45" s="17">
        <f>IF(DAY(OctSun1)=1,IF(AND(YEAR(OctSun1+22)=CalendarYear,MONTH(OctSun1+22)=10),OctSun1+22,""),IF(AND(YEAR(OctSun1+29)=CalendarYear,MONTH(OctSun1+29)=10),OctSun1+29,""))</f>
        <v>45592</v>
      </c>
      <c r="L45" s="16">
        <f>IF(DAY(OctSun1)=1,IF(AND(YEAR(OctSun1+23)=CalendarYear,MONTH(OctSun1+23)=10),OctSun1+23,""),IF(AND(YEAR(OctSun1+30)=CalendarYear,MONTH(OctSun1+30)=10),OctSun1+30,""))</f>
        <v>45593</v>
      </c>
      <c r="M45" s="16">
        <f>IF(DAY(OctSun1)=1,IF(AND(YEAR(OctSun1+24)=CalendarYear,MONTH(OctSun1+24)=10),OctSun1+24,""),IF(AND(YEAR(OctSun1+31)=CalendarYear,MONTH(OctSun1+31)=10),OctSun1+31,""))</f>
        <v>45594</v>
      </c>
      <c r="N45" s="16">
        <f>IF(DAY(OctSun1)=1,IF(AND(YEAR(OctSun1+25)=CalendarYear,MONTH(OctSun1+25)=10),OctSun1+25,""),IF(AND(YEAR(OctSun1+32)=CalendarYear,MONTH(OctSun1+32)=10),OctSun1+32,""))</f>
        <v>45595</v>
      </c>
      <c r="O45" s="16">
        <f>IF(DAY(OctSun1)=1,IF(AND(YEAR(OctSun1+26)=CalendarYear,MONTH(OctSun1+26)=10),OctSun1+26,""),IF(AND(YEAR(OctSun1+33)=CalendarYear,MONTH(OctSun1+33)=10),OctSun1+33,""))</f>
        <v>45596</v>
      </c>
      <c r="P45" s="16" t="str">
        <f>IF(DAY(OctSun1)=1,IF(AND(YEAR(OctSun1+27)=CalendarYear,MONTH(OctSun1+27)=10),OctSun1+27,""),IF(AND(YEAR(OctSun1+34)=CalendarYear,MONTH(OctSun1+34)=10),OctSun1+34,""))</f>
        <v/>
      </c>
      <c r="Q45" s="17" t="str">
        <f>IF(DAY(OctSun1)=1,IF(AND(YEAR(OctSun1+28)=CalendarYear,MONTH(OctSun1+28)=10),OctSun1+28,""),IF(AND(YEAR(OctSun1+35)=CalendarYear,MONTH(OctSun1+35)=10),OctSun1+35,""))</f>
        <v/>
      </c>
      <c r="R45" s="10"/>
      <c r="S45" s="11"/>
      <c r="T45" s="10"/>
      <c r="U45" s="23" t="s">
        <v>28</v>
      </c>
      <c r="V45" s="33"/>
      <c r="W45" s="33"/>
    </row>
    <row r="46" spans="1:23" ht="15" customHeight="1" x14ac:dyDescent="0.25">
      <c r="A46" s="5"/>
      <c r="B46" s="10"/>
      <c r="C46" s="16" t="str">
        <f>IF(DAY(SepSun1)=1,IF(AND(YEAR(SepSun1+29)=CalendarYear,MONTH(SepSun1+29)=9),SepSun1+29,""),IF(AND(YEAR(SepSun1+36)=CalendarYear,MONTH(SepSun1+36)=9),SepSun1+36,""))</f>
        <v/>
      </c>
      <c r="D46" s="16" t="str">
        <f>IF(DAY(SepSun1)=1,IF(AND(YEAR(SepSun1+30)=CalendarYear,MONTH(SepSun1+30)=9),SepSun1+30,""),IF(AND(YEAR(SepSun1+37)=CalendarYear,MONTH(SepSun1+37)=9),SepSun1+37,""))</f>
        <v/>
      </c>
      <c r="E46" s="16" t="str">
        <f>IF(DAY(SepSun1)=1,IF(AND(YEAR(SepSun1+31)=CalendarYear,MONTH(SepSun1+31)=9),SepSun1+31,""),IF(AND(YEAR(SepSun1+38)=CalendarYear,MONTH(SepSun1+38)=9),SepSun1+38,""))</f>
        <v/>
      </c>
      <c r="F46" s="16" t="str">
        <f>IF(DAY(SepSun1)=1,IF(AND(YEAR(SepSun1+32)=CalendarYear,MONTH(SepSun1+32)=9),SepSun1+32,""),IF(AND(YEAR(SepSun1+39)=CalendarYear,MONTH(SepSun1+39)=9),SepSun1+39,""))</f>
        <v/>
      </c>
      <c r="G46" s="16" t="str">
        <f>IF(DAY(SepSun1)=1,IF(AND(YEAR(SepSun1+33)=CalendarYear,MONTH(SepSun1+33)=9),SepSun1+33,""),IF(AND(YEAR(SepSun1+40)=CalendarYear,MONTH(SepSun1+40)=9),SepSun1+40,""))</f>
        <v/>
      </c>
      <c r="H46" s="16" t="str">
        <f>IF(DAY(SepSun1)=1,IF(AND(YEAR(SepSun1+34)=CalendarYear,MONTH(SepSun1+34)=9),SepSun1+34,""),IF(AND(YEAR(SepSun1+41)=CalendarYear,MONTH(SepSun1+41)=9),SepSun1+41,""))</f>
        <v/>
      </c>
      <c r="I46" s="16" t="str">
        <f>IF(DAY(SepSun1)=1,IF(AND(YEAR(SepSun1+35)=CalendarYear,MONTH(SepSun1+35)=9),SepSun1+35,""),IF(AND(YEAR(SepSun1+42)=CalendarYear,MONTH(SepSun1+42)=9),SepSun1+42,""))</f>
        <v/>
      </c>
      <c r="J46" s="10"/>
      <c r="K46" s="17" t="str">
        <f>IF(DAY(OctSun1)=1,IF(AND(YEAR(OctSun1+29)=CalendarYear,MONTH(OctSun1+29)=10),OctSun1+29,""),IF(AND(YEAR(OctSun1+36)=CalendarYear,MONTH(OctSun1+36)=10),OctSun1+36,""))</f>
        <v/>
      </c>
      <c r="L46" s="16" t="str">
        <f>IF(DAY(OctSun1)=1,IF(AND(YEAR(OctSun1+30)=CalendarYear,MONTH(OctSun1+30)=10),OctSun1+30,""),IF(AND(YEAR(OctSun1+37)=CalendarYear,MONTH(OctSun1+37)=10),OctSun1+37,""))</f>
        <v/>
      </c>
      <c r="M46" s="16" t="str">
        <f>IF(DAY(OctSun1)=1,IF(AND(YEAR(OctSun1+31)=CalendarYear,MONTH(OctSun1+31)=10),OctSun1+31,""),IF(AND(YEAR(OctSun1+38)=CalendarYear,MONTH(OctSun1+38)=10),OctSun1+38,""))</f>
        <v/>
      </c>
      <c r="N46" s="16" t="str">
        <f>IF(DAY(OctSun1)=1,IF(AND(YEAR(OctSun1+32)=CalendarYear,MONTH(OctSun1+32)=10),OctSun1+32,""),IF(AND(YEAR(OctSun1+39)=CalendarYear,MONTH(OctSun1+39)=10),OctSun1+39,""))</f>
        <v/>
      </c>
      <c r="O46" s="16" t="str">
        <f>IF(DAY(OctSun1)=1,IF(AND(YEAR(OctSun1+33)=CalendarYear,MONTH(OctSun1+33)=10),OctSun1+33,""),IF(AND(YEAR(OctSun1+40)=CalendarYear,MONTH(OctSun1+40)=10),OctSun1+40,""))</f>
        <v/>
      </c>
      <c r="P46" s="16" t="str">
        <f>IF(DAY(OctSun1)=1,IF(AND(YEAR(OctSun1+34)=CalendarYear,MONTH(OctSun1+34)=10),OctSun1+34,""),IF(AND(YEAR(OctSun1+41)=CalendarYear,MONTH(OctSun1+41)=10),OctSun1+41,""))</f>
        <v/>
      </c>
      <c r="Q46" s="16" t="str">
        <f>IF(DAY(OctSun1)=1,IF(AND(YEAR(OctSun1+35)=CalendarYear,MONTH(OctSun1+35)=10),OctSun1+35,""),IF(AND(YEAR(OctSun1+42)=CalendarYear,MONTH(OctSun1+42)=10),OctSun1+42,""))</f>
        <v/>
      </c>
      <c r="R46" s="10"/>
      <c r="S46" s="11"/>
      <c r="T46" s="10"/>
      <c r="U46" s="23"/>
      <c r="V46" s="33"/>
      <c r="W46" s="33"/>
    </row>
    <row r="47" spans="1:23" ht="15" customHeight="1" x14ac:dyDescent="0.25">
      <c r="A47" s="5" t="s">
        <v>23</v>
      </c>
      <c r="B47" s="10"/>
      <c r="C47" s="10"/>
      <c r="D47" s="10"/>
      <c r="E47" s="10"/>
      <c r="F47" s="10"/>
      <c r="G47" s="10"/>
      <c r="H47" s="10"/>
      <c r="I47" s="10"/>
      <c r="J47" s="10"/>
      <c r="K47" s="10"/>
      <c r="L47" s="10"/>
      <c r="M47" s="10"/>
      <c r="N47" s="10"/>
      <c r="O47" s="10"/>
      <c r="P47" s="10"/>
      <c r="Q47" s="10"/>
      <c r="R47" s="10"/>
      <c r="S47" s="11"/>
      <c r="T47" s="10"/>
      <c r="U47" s="23" t="s">
        <v>29</v>
      </c>
      <c r="V47" s="33"/>
      <c r="W47" s="33"/>
    </row>
    <row r="48" spans="1:23" ht="15" customHeight="1" x14ac:dyDescent="0.25">
      <c r="A48" s="5" t="s">
        <v>16</v>
      </c>
      <c r="B48" s="10"/>
      <c r="C48" s="34" t="s">
        <v>41</v>
      </c>
      <c r="D48" s="34"/>
      <c r="E48" s="34"/>
      <c r="F48" s="34"/>
      <c r="G48" s="34"/>
      <c r="H48" s="34"/>
      <c r="I48" s="34"/>
      <c r="J48" s="10"/>
      <c r="K48" s="34" t="s">
        <v>42</v>
      </c>
      <c r="L48" s="34"/>
      <c r="M48" s="34"/>
      <c r="N48" s="34"/>
      <c r="O48" s="34"/>
      <c r="P48" s="34"/>
      <c r="Q48" s="34"/>
      <c r="R48" s="10"/>
      <c r="S48" s="11"/>
      <c r="T48" s="10"/>
      <c r="U48" s="24" t="s">
        <v>30</v>
      </c>
      <c r="V48" s="33"/>
      <c r="W48" s="33"/>
    </row>
    <row r="49" spans="1:21" ht="15" customHeight="1" x14ac:dyDescent="0.25">
      <c r="A49" s="5" t="s">
        <v>24</v>
      </c>
      <c r="B49" s="10"/>
      <c r="C49" s="13" t="s">
        <v>0</v>
      </c>
      <c r="D49" s="13" t="s">
        <v>1</v>
      </c>
      <c r="E49" s="13" t="s">
        <v>2</v>
      </c>
      <c r="F49" s="13" t="s">
        <v>3</v>
      </c>
      <c r="G49" s="13" t="s">
        <v>6</v>
      </c>
      <c r="H49" s="13" t="s">
        <v>4</v>
      </c>
      <c r="I49" s="13" t="s">
        <v>5</v>
      </c>
      <c r="J49" s="10"/>
      <c r="K49" s="13" t="s">
        <v>0</v>
      </c>
      <c r="L49" s="13" t="s">
        <v>1</v>
      </c>
      <c r="M49" s="13" t="s">
        <v>2</v>
      </c>
      <c r="N49" s="13" t="s">
        <v>3</v>
      </c>
      <c r="O49" s="13" t="s">
        <v>6</v>
      </c>
      <c r="P49" s="13" t="s">
        <v>4</v>
      </c>
      <c r="Q49" s="13" t="s">
        <v>5</v>
      </c>
      <c r="R49" s="10"/>
      <c r="S49" s="11"/>
      <c r="T49" s="10"/>
      <c r="U49" s="23" t="s">
        <v>31</v>
      </c>
    </row>
    <row r="50" spans="1:21" ht="15" customHeight="1" x14ac:dyDescent="0.25">
      <c r="A50" s="5"/>
      <c r="B50" s="10"/>
      <c r="C50" s="17" t="str">
        <f>IF(DAY(NovSun1)=1,"",IF(AND(YEAR(NovSun1+1)=CalendarYear,MONTH(NovSun1+1)=11),NovSun1+1,""))</f>
        <v/>
      </c>
      <c r="D50" s="16" t="str">
        <f>IF(DAY(NovSun1)=1,"",IF(AND(YEAR(NovSun1+2)=CalendarYear,MONTH(NovSun1+2)=11),NovSun1+2,""))</f>
        <v/>
      </c>
      <c r="E50" s="16" t="str">
        <f>IF(DAY(NovSun1)=1,"",IF(AND(YEAR(NovSun1+3)=CalendarYear,MONTH(NovSun1+3)=11),NovSun1+3,""))</f>
        <v/>
      </c>
      <c r="F50" s="16" t="str">
        <f>IF(DAY(NovSun1)=1,"",IF(AND(YEAR(NovSun1+4)=CalendarYear,MONTH(NovSun1+4)=11),NovSun1+4,""))</f>
        <v/>
      </c>
      <c r="G50" s="16" t="str">
        <f>IF(DAY(NovSun1)=1,"",IF(AND(YEAR(NovSun1+5)=CalendarYear,MONTH(NovSun1+5)=11),NovSun1+5,""))</f>
        <v/>
      </c>
      <c r="H50" s="16">
        <f>IF(DAY(NovSun1)=1,"",IF(AND(YEAR(NovSun1+6)=CalendarYear,MONTH(NovSun1+6)=11),NovSun1+6,""))</f>
        <v>45597</v>
      </c>
      <c r="I50" s="16">
        <f>IF(DAY(NovSun1)=1,IF(AND(YEAR(NovSun1)=CalendarYear,MONTH(NovSun1)=11),NovSun1,""),IF(AND(YEAR(NovSun1+7)=CalendarYear,MONTH(NovSun1+7)=11),NovSun1+7,""))</f>
        <v>45598</v>
      </c>
      <c r="J50" s="10"/>
      <c r="K50" s="16">
        <f>IF(DAY(DecSun1)=1,"",IF(AND(YEAR(DecSun1+1)=CalendarYear,MONTH(DecSun1+1)=12),DecSun1+1,""))</f>
        <v>45627</v>
      </c>
      <c r="L50" s="16">
        <f>IF(DAY(DecSun1)=1,"",IF(AND(YEAR(DecSun1+2)=CalendarYear,MONTH(DecSun1+2)=12),DecSun1+2,""))</f>
        <v>45628</v>
      </c>
      <c r="M50" s="16">
        <f>IF(DAY(DecSun1)=1,"",IF(AND(YEAR(DecSun1+3)=CalendarYear,MONTH(DecSun1+3)=12),DecSun1+3,""))</f>
        <v>45629</v>
      </c>
      <c r="N50" s="16">
        <f>IF(DAY(DecSun1)=1,"",IF(AND(YEAR(DecSun1+4)=CalendarYear,MONTH(DecSun1+4)=12),DecSun1+4,""))</f>
        <v>45630</v>
      </c>
      <c r="O50" s="16">
        <f>IF(DAY(DecSun1)=1,"",IF(AND(YEAR(DecSun1+5)=CalendarYear,MONTH(DecSun1+5)=12),DecSun1+5,""))</f>
        <v>45631</v>
      </c>
      <c r="P50" s="16">
        <f>IF(DAY(DecSun1)=1,"",IF(AND(YEAR(DecSun1+6)=CalendarYear,MONTH(DecSun1+6)=12),DecSun1+6,""))</f>
        <v>45632</v>
      </c>
      <c r="Q50" s="17">
        <f>IF(DAY(DecSun1)=1,IF(AND(YEAR(DecSun1)=CalendarYear,MONTH(DecSun1)=12),DecSun1,""),IF(AND(YEAR(DecSun1+7)=CalendarYear,MONTH(DecSun1+7)=12),DecSun1+7,""))</f>
        <v>45633</v>
      </c>
      <c r="R50" s="10"/>
      <c r="S50" s="11"/>
      <c r="T50" s="10"/>
      <c r="U50" s="25"/>
    </row>
    <row r="51" spans="1:21" ht="15" customHeight="1" x14ac:dyDescent="0.25">
      <c r="A51" s="5" t="s">
        <v>25</v>
      </c>
      <c r="B51" s="10"/>
      <c r="C51" s="17">
        <f>IF(DAY(NovSun1)=1,IF(AND(YEAR(NovSun1+1)=CalendarYear,MONTH(NovSun1+1)=11),NovSun1+1,""),IF(AND(YEAR(NovSun1+8)=CalendarYear,MONTH(NovSun1+8)=11),NovSun1+8,""))</f>
        <v>45599</v>
      </c>
      <c r="D51" s="19">
        <f>IF(DAY(NovSun1)=1,IF(AND(YEAR(NovSun1+2)=CalendarYear,MONTH(NovSun1+2)=11),NovSun1+2,""),IF(AND(YEAR(NovSun1+9)=CalendarYear,MONTH(NovSun1+9)=11),NovSun1+9,""))</f>
        <v>45600</v>
      </c>
      <c r="E51" s="19">
        <f>IF(DAY(NovSun1)=1,IF(AND(YEAR(NovSun1+3)=CalendarYear,MONTH(NovSun1+3)=11),NovSun1+3,""),IF(AND(YEAR(NovSun1+10)=CalendarYear,MONTH(NovSun1+10)=11),NovSun1+10,""))</f>
        <v>45601</v>
      </c>
      <c r="F51" s="32">
        <f>IF(DAY(NovSun1)=1,IF(AND(YEAR(NovSun1+4)=CalendarYear,MONTH(NovSun1+4)=11),NovSun1+4,""),IF(AND(YEAR(NovSun1+11)=CalendarYear,MONTH(NovSun1+11)=11),NovSun1+11,""))</f>
        <v>45602</v>
      </c>
      <c r="G51" s="32">
        <f>IF(DAY(NovSun1)=1,IF(AND(YEAR(NovSun1+5)=CalendarYear,MONTH(NovSun1+5)=11),NovSun1+5,""),IF(AND(YEAR(NovSun1+12)=CalendarYear,MONTH(NovSun1+12)=11),NovSun1+12,""))</f>
        <v>45603</v>
      </c>
      <c r="H51" s="30">
        <f>IF(DAY(NovSun1)=1,IF(AND(YEAR(NovSun1+6)=CalendarYear,MONTH(NovSun1+6)=11),NovSun1+6,""),IF(AND(YEAR(NovSun1+13)=CalendarYear,MONTH(NovSun1+13)=11),NovSun1+13,""))</f>
        <v>45604</v>
      </c>
      <c r="I51" s="30">
        <f>IF(DAY(NovSun1)=1,IF(AND(YEAR(NovSun1+7)=CalendarYear,MONTH(NovSun1+7)=11),NovSun1+7,""),IF(AND(YEAR(NovSun1+14)=CalendarYear,MONTH(NovSun1+14)=11),NovSun1+14,""))</f>
        <v>45605</v>
      </c>
      <c r="J51" s="10"/>
      <c r="K51" s="17">
        <f>IF(DAY(DecSun1)=1,IF(AND(YEAR(DecSun1+1)=CalendarYear,MONTH(DecSun1+1)=12),DecSun1+1,""),IF(AND(YEAR(DecSun1+8)=CalendarYear,MONTH(DecSun1+8)=12),DecSun1+8,""))</f>
        <v>45634</v>
      </c>
      <c r="L51" s="16">
        <f>IF(DAY(DecSun1)=1,IF(AND(YEAR(DecSun1+2)=CalendarYear,MONTH(DecSun1+2)=12),DecSun1+2,""),IF(AND(YEAR(DecSun1+9)=CalendarYear,MONTH(DecSun1+9)=12),DecSun1+9,""))</f>
        <v>45635</v>
      </c>
      <c r="M51" s="16">
        <f>IF(DAY(DecSun1)=1,IF(AND(YEAR(DecSun1+3)=CalendarYear,MONTH(DecSun1+3)=12),DecSun1+3,""),IF(AND(YEAR(DecSun1+10)=CalendarYear,MONTH(DecSun1+10)=12),DecSun1+10,""))</f>
        <v>45636</v>
      </c>
      <c r="N51" s="16">
        <f>IF(DAY(DecSun1)=1,IF(AND(YEAR(DecSun1+4)=CalendarYear,MONTH(DecSun1+4)=12),DecSun1+4,""),IF(AND(YEAR(DecSun1+11)=CalendarYear,MONTH(DecSun1+11)=12),DecSun1+11,""))</f>
        <v>45637</v>
      </c>
      <c r="O51" s="16">
        <f>IF(DAY(DecSun1)=1,IF(AND(YEAR(DecSun1+5)=CalendarYear,MONTH(DecSun1+5)=12),DecSun1+5,""),IF(AND(YEAR(DecSun1+12)=CalendarYear,MONTH(DecSun1+12)=12),DecSun1+12,""))</f>
        <v>45638</v>
      </c>
      <c r="P51" s="16">
        <f>IF(DAY(DecSun1)=1,IF(AND(YEAR(DecSun1+6)=CalendarYear,MONTH(DecSun1+6)=12),DecSun1+6,""),IF(AND(YEAR(DecSun1+13)=CalendarYear,MONTH(DecSun1+13)=12),DecSun1+13,""))</f>
        <v>45639</v>
      </c>
      <c r="Q51" s="17">
        <f>IF(DAY(DecSun1)=1,IF(AND(YEAR(DecSun1+7)=CalendarYear,MONTH(DecSun1+7)=12),DecSun1+7,""),IF(AND(YEAR(DecSun1+14)=CalendarYear,MONTH(DecSun1+14)=12),DecSun1+14,""))</f>
        <v>45640</v>
      </c>
      <c r="R51" s="10"/>
      <c r="S51" s="11"/>
      <c r="T51" s="10"/>
      <c r="U51" s="37" t="s">
        <v>17</v>
      </c>
    </row>
    <row r="52" spans="1:21" ht="15" customHeight="1" x14ac:dyDescent="0.25">
      <c r="B52" s="10"/>
      <c r="C52" s="17">
        <f>IF(DAY(NovSun1)=1,IF(AND(YEAR(NovSun1+8)=CalendarYear,MONTH(NovSun1+8)=11),NovSun1+8,""),IF(AND(YEAR(NovSun1+15)=CalendarYear,MONTH(NovSun1+15)=11),NovSun1+15,""))</f>
        <v>45606</v>
      </c>
      <c r="D52" s="16">
        <f>IF(DAY(NovSun1)=1,IF(AND(YEAR(NovSun1+9)=CalendarYear,MONTH(NovSun1+9)=11),NovSun1+9,""),IF(AND(YEAR(NovSun1+16)=CalendarYear,MONTH(NovSun1+16)=11),NovSun1+16,""))</f>
        <v>45607</v>
      </c>
      <c r="E52" s="16">
        <f>IF(DAY(NovSun1)=1,IF(AND(YEAR(NovSun1+10)=CalendarYear,MONTH(NovSun1+10)=11),NovSun1+10,""),IF(AND(YEAR(NovSun1+17)=CalendarYear,MONTH(NovSun1+17)=11),NovSun1+17,""))</f>
        <v>45608</v>
      </c>
      <c r="F52" s="16">
        <f>IF(DAY(NovSun1)=1,IF(AND(YEAR(NovSun1+11)=CalendarYear,MONTH(NovSun1+11)=11),NovSun1+11,""),IF(AND(YEAR(NovSun1+18)=CalendarYear,MONTH(NovSun1+18)=11),NovSun1+18,""))</f>
        <v>45609</v>
      </c>
      <c r="G52" s="16">
        <f>IF(DAY(NovSun1)=1,IF(AND(YEAR(NovSun1+12)=CalendarYear,MONTH(NovSun1+12)=11),NovSun1+12,""),IF(AND(YEAR(NovSun1+19)=CalendarYear,MONTH(NovSun1+19)=11),NovSun1+19,""))</f>
        <v>45610</v>
      </c>
      <c r="H52" s="16">
        <f>IF(DAY(NovSun1)=1,IF(AND(YEAR(NovSun1+13)=CalendarYear,MONTH(NovSun1+13)=11),NovSun1+13,""),IF(AND(YEAR(NovSun1+20)=CalendarYear,MONTH(NovSun1+20)=11),NovSun1+20,""))</f>
        <v>45611</v>
      </c>
      <c r="I52" s="17">
        <f>IF(DAY(NovSun1)=1,IF(AND(YEAR(NovSun1+14)=CalendarYear,MONTH(NovSun1+14)=11),NovSun1+14,""),IF(AND(YEAR(NovSun1+21)=CalendarYear,MONTH(NovSun1+21)=11),NovSun1+21,""))</f>
        <v>45612</v>
      </c>
      <c r="J52" s="10"/>
      <c r="K52" s="17">
        <f>IF(DAY(DecSun1)=1,IF(AND(YEAR(DecSun1+8)=CalendarYear,MONTH(DecSun1+8)=12),DecSun1+8,""),IF(AND(YEAR(DecSun1+15)=CalendarYear,MONTH(DecSun1+15)=12),DecSun1+15,""))</f>
        <v>45641</v>
      </c>
      <c r="L52" s="16">
        <f>IF(DAY(DecSun1)=1,IF(AND(YEAR(DecSun1+9)=CalendarYear,MONTH(DecSun1+9)=12),DecSun1+9,""),IF(AND(YEAR(DecSun1+16)=CalendarYear,MONTH(DecSun1+16)=12),DecSun1+16,""))</f>
        <v>45642</v>
      </c>
      <c r="M52" s="16">
        <f>IF(DAY(DecSun1)=1,IF(AND(YEAR(DecSun1+10)=CalendarYear,MONTH(DecSun1+10)=12),DecSun1+10,""),IF(AND(YEAR(DecSun1+17)=CalendarYear,MONTH(DecSun1+17)=12),DecSun1+17,""))</f>
        <v>45643</v>
      </c>
      <c r="N52" s="16">
        <f>IF(DAY(DecSun1)=1,IF(AND(YEAR(DecSun1+11)=CalendarYear,MONTH(DecSun1+11)=12),DecSun1+11,""),IF(AND(YEAR(DecSun1+18)=CalendarYear,MONTH(DecSun1+18)=12),DecSun1+18,""))</f>
        <v>45644</v>
      </c>
      <c r="O52" s="16">
        <f>IF(DAY(DecSun1)=1,IF(AND(YEAR(DecSun1+12)=CalendarYear,MONTH(DecSun1+12)=12),DecSun1+12,""),IF(AND(YEAR(DecSun1+19)=CalendarYear,MONTH(DecSun1+19)=12),DecSun1+19,""))</f>
        <v>45645</v>
      </c>
      <c r="P52" s="16">
        <f>IF(DAY(DecSun1)=1,IF(AND(YEAR(DecSun1+13)=CalendarYear,MONTH(DecSun1+13)=12),DecSun1+13,""),IF(AND(YEAR(DecSun1+20)=CalendarYear,MONTH(DecSun1+20)=12),DecSun1+20,""))</f>
        <v>45646</v>
      </c>
      <c r="Q52" s="17">
        <f>IF(DAY(DecSun1)=1,IF(AND(YEAR(DecSun1+14)=CalendarYear,MONTH(DecSun1+14)=12),DecSun1+14,""),IF(AND(YEAR(DecSun1+21)=CalendarYear,MONTH(DecSun1+21)=12),DecSun1+21,""))</f>
        <v>45647</v>
      </c>
      <c r="R52" s="10"/>
      <c r="S52" s="11"/>
      <c r="T52" s="10"/>
      <c r="U52" s="37"/>
    </row>
    <row r="53" spans="1:21" ht="15" customHeight="1" x14ac:dyDescent="0.25">
      <c r="B53" s="10"/>
      <c r="C53" s="17">
        <f>IF(DAY(NovSun1)=1,IF(AND(YEAR(NovSun1+15)=CalendarYear,MONTH(NovSun1+15)=11),NovSun1+15,""),IF(AND(YEAR(NovSun1+22)=CalendarYear,MONTH(NovSun1+22)=11),NovSun1+22,""))</f>
        <v>45613</v>
      </c>
      <c r="D53" s="16">
        <f>IF(DAY(NovSun1)=1,IF(AND(YEAR(NovSun1+16)=CalendarYear,MONTH(NovSun1+16)=11),NovSun1+16,""),IF(AND(YEAR(NovSun1+23)=CalendarYear,MONTH(NovSun1+23)=11),NovSun1+23,""))</f>
        <v>45614</v>
      </c>
      <c r="E53" s="16">
        <f>IF(DAY(NovSun1)=1,IF(AND(YEAR(NovSun1+17)=CalendarYear,MONTH(NovSun1+17)=11),NovSun1+17,""),IF(AND(YEAR(NovSun1+24)=CalendarYear,MONTH(NovSun1+24)=11),NovSun1+24,""))</f>
        <v>45615</v>
      </c>
      <c r="F53" s="16">
        <f>IF(DAY(NovSun1)=1,IF(AND(YEAR(NovSun1+18)=CalendarYear,MONTH(NovSun1+18)=11),NovSun1+18,""),IF(AND(YEAR(NovSun1+25)=CalendarYear,MONTH(NovSun1+25)=11),NovSun1+25,""))</f>
        <v>45616</v>
      </c>
      <c r="G53" s="16">
        <f>IF(DAY(NovSun1)=1,IF(AND(YEAR(NovSun1+19)=CalendarYear,MONTH(NovSun1+19)=11),NovSun1+19,""),IF(AND(YEAR(NovSun1+26)=CalendarYear,MONTH(NovSun1+26)=11),NovSun1+26,""))</f>
        <v>45617</v>
      </c>
      <c r="H53" s="16">
        <f>IF(DAY(NovSun1)=1,IF(AND(YEAR(NovSun1+20)=CalendarYear,MONTH(NovSun1+20)=11),NovSun1+20,""),IF(AND(YEAR(NovSun1+27)=CalendarYear,MONTH(NovSun1+27)=11),NovSun1+27,""))</f>
        <v>45618</v>
      </c>
      <c r="I53" s="17">
        <f>IF(DAY(NovSun1)=1,IF(AND(YEAR(NovSun1+21)=CalendarYear,MONTH(NovSun1+21)=11),NovSun1+21,""),IF(AND(YEAR(NovSun1+28)=CalendarYear,MONTH(NovSun1+28)=11),NovSun1+28,""))</f>
        <v>45619</v>
      </c>
      <c r="J53" s="10"/>
      <c r="K53" s="17">
        <f>IF(DAY(DecSun1)=1,IF(AND(YEAR(DecSun1+15)=CalendarYear,MONTH(DecSun1+15)=12),DecSun1+15,""),IF(AND(YEAR(DecSun1+22)=CalendarYear,MONTH(DecSun1+22)=12),DecSun1+22,""))</f>
        <v>45648</v>
      </c>
      <c r="L53" s="16">
        <f>IF(DAY(DecSun1)=1,IF(AND(YEAR(DecSun1+16)=CalendarYear,MONTH(DecSun1+16)=12),DecSun1+16,""),IF(AND(YEAR(DecSun1+23)=CalendarYear,MONTH(DecSun1+23)=12),DecSun1+23,""))</f>
        <v>45649</v>
      </c>
      <c r="M53" s="16">
        <f>IF(DAY(DecSun1)=1,IF(AND(YEAR(DecSun1+17)=CalendarYear,MONTH(DecSun1+17)=12),DecSun1+17,""),IF(AND(YEAR(DecSun1+24)=CalendarYear,MONTH(DecSun1+24)=12),DecSun1+24,""))</f>
        <v>45650</v>
      </c>
      <c r="N53" s="16">
        <f>IF(DAY(DecSun1)=1,IF(AND(YEAR(DecSun1+18)=CalendarYear,MONTH(DecSun1+18)=12),DecSun1+18,""),IF(AND(YEAR(DecSun1+25)=CalendarYear,MONTH(DecSun1+25)=12),DecSun1+25,""))</f>
        <v>45651</v>
      </c>
      <c r="O53" s="16">
        <f>IF(DAY(DecSun1)=1,IF(AND(YEAR(DecSun1+19)=CalendarYear,MONTH(DecSun1+19)=12),DecSun1+19,""),IF(AND(YEAR(DecSun1+26)=CalendarYear,MONTH(DecSun1+26)=12),DecSun1+26,""))</f>
        <v>45652</v>
      </c>
      <c r="P53" s="16">
        <f>IF(DAY(DecSun1)=1,IF(AND(YEAR(DecSun1+20)=CalendarYear,MONTH(DecSun1+20)=12),DecSun1+20,""),IF(AND(YEAR(DecSun1+27)=CalendarYear,MONTH(DecSun1+27)=12),DecSun1+27,""))</f>
        <v>45653</v>
      </c>
      <c r="Q53" s="17">
        <f>IF(DAY(DecSun1)=1,IF(AND(YEAR(DecSun1+21)=CalendarYear,MONTH(DecSun1+21)=12),DecSun1+21,""),IF(AND(YEAR(DecSun1+28)=CalendarYear,MONTH(DecSun1+28)=12),DecSun1+28,""))</f>
        <v>45654</v>
      </c>
      <c r="R53" s="10"/>
      <c r="S53" s="11"/>
      <c r="T53" s="10"/>
      <c r="U53" s="37"/>
    </row>
    <row r="54" spans="1:21" ht="15" customHeight="1" x14ac:dyDescent="0.25">
      <c r="B54" s="10"/>
      <c r="C54" s="17">
        <f>IF(DAY(NovSun1)=1,IF(AND(YEAR(NovSun1+22)=CalendarYear,MONTH(NovSun1+22)=11),NovSun1+22,""),IF(AND(YEAR(NovSun1+29)=CalendarYear,MONTH(NovSun1+29)=11),NovSun1+29,""))</f>
        <v>45620</v>
      </c>
      <c r="D54" s="16">
        <f>IF(DAY(NovSun1)=1,IF(AND(YEAR(NovSun1+23)=CalendarYear,MONTH(NovSun1+23)=11),NovSun1+23,""),IF(AND(YEAR(NovSun1+30)=CalendarYear,MONTH(NovSun1+30)=11),NovSun1+30,""))</f>
        <v>45621</v>
      </c>
      <c r="E54" s="16">
        <f>IF(DAY(NovSun1)=1,IF(AND(YEAR(NovSun1+24)=CalendarYear,MONTH(NovSun1+24)=11),NovSun1+24,""),IF(AND(YEAR(NovSun1+31)=CalendarYear,MONTH(NovSun1+31)=11),NovSun1+31,""))</f>
        <v>45622</v>
      </c>
      <c r="F54" s="16">
        <f>IF(DAY(NovSun1)=1,IF(AND(YEAR(NovSun1+25)=CalendarYear,MONTH(NovSun1+25)=11),NovSun1+25,""),IF(AND(YEAR(NovSun1+32)=CalendarYear,MONTH(NovSun1+32)=11),NovSun1+32,""))</f>
        <v>45623</v>
      </c>
      <c r="G54" s="16">
        <f>IF(DAY(NovSun1)=1,IF(AND(YEAR(NovSun1+26)=CalendarYear,MONTH(NovSun1+26)=11),NovSun1+26,""),IF(AND(YEAR(NovSun1+33)=CalendarYear,MONTH(NovSun1+33)=11),NovSun1+33,""))</f>
        <v>45624</v>
      </c>
      <c r="H54" s="16">
        <f>IF(DAY(NovSun1)=1,IF(AND(YEAR(NovSun1+27)=CalendarYear,MONTH(NovSun1+27)=11),NovSun1+27,""),IF(AND(YEAR(NovSun1+34)=CalendarYear,MONTH(NovSun1+34)=11),NovSun1+34,""))</f>
        <v>45625</v>
      </c>
      <c r="I54" s="17">
        <f>IF(DAY(NovSun1)=1,IF(AND(YEAR(NovSun1+28)=CalendarYear,MONTH(NovSun1+28)=11),NovSun1+28,""),IF(AND(YEAR(NovSun1+35)=CalendarYear,MONTH(NovSun1+35)=11),NovSun1+35,""))</f>
        <v>45626</v>
      </c>
      <c r="J54" s="10"/>
      <c r="K54" s="17">
        <f>IF(DAY(DecSun1)=1,IF(AND(YEAR(DecSun1+22)=CalendarYear,MONTH(DecSun1+22)=12),DecSun1+22,""),IF(AND(YEAR(DecSun1+29)=CalendarYear,MONTH(DecSun1+29)=12),DecSun1+29,""))</f>
        <v>45655</v>
      </c>
      <c r="L54" s="16">
        <f>IF(DAY(DecSun1)=1,IF(AND(YEAR(DecSun1+23)=CalendarYear,MONTH(DecSun1+23)=12),DecSun1+23,""),IF(AND(YEAR(DecSun1+30)=CalendarYear,MONTH(DecSun1+30)=12),DecSun1+30,""))</f>
        <v>45656</v>
      </c>
      <c r="M54" s="30">
        <f>IF(DAY(DecSun1)=1,IF(AND(YEAR(DecSun1+24)=CalendarYear,MONTH(DecSun1+24)=12),DecSun1+24,""),IF(AND(YEAR(DecSun1+31)=CalendarYear,MONTH(DecSun1+31)=12),DecSun1+31,""))</f>
        <v>45657</v>
      </c>
      <c r="N54" s="16" t="str">
        <f>IF(DAY(DecSun1)=1,IF(AND(YEAR(DecSun1+25)=CalendarYear,MONTH(DecSun1+25)=12),DecSun1+25,""),IF(AND(YEAR(DecSun1+32)=CalendarYear,MONTH(DecSun1+32)=12),DecSun1+32,""))</f>
        <v/>
      </c>
      <c r="O54" s="19" t="str">
        <f>IF(DAY(DecSun1)=1,IF(AND(YEAR(DecSun1+26)=CalendarYear,MONTH(DecSun1+26)=12),DecSun1+26,""),IF(AND(YEAR(DecSun1+33)=CalendarYear,MONTH(DecSun1+33)=12),DecSun1+33,""))</f>
        <v/>
      </c>
      <c r="P54" s="19" t="str">
        <f>IF(DAY(DecSun1)=1,IF(AND(YEAR(DecSun1+27)=CalendarYear,MONTH(DecSun1+27)=12),DecSun1+27,""),IF(AND(YEAR(DecSun1+34)=CalendarYear,MONTH(DecSun1+34)=12),DecSun1+34,""))</f>
        <v/>
      </c>
      <c r="Q54" s="19" t="str">
        <f>IF(DAY(DecSun1)=1,IF(AND(YEAR(DecSun1+28)=CalendarYear,MONTH(DecSun1+28)=12),DecSun1+28,""),IF(AND(YEAR(DecSun1+35)=CalendarYear,MONTH(DecSun1+35)=12),DecSun1+35,""))</f>
        <v/>
      </c>
      <c r="R54" s="10"/>
      <c r="S54" s="11"/>
      <c r="T54" s="10"/>
      <c r="U54" s="37"/>
    </row>
    <row r="55" spans="1:21" ht="15" customHeight="1" x14ac:dyDescent="0.25">
      <c r="B55" s="10"/>
      <c r="C55" s="16" t="str">
        <f>IF(DAY(NovSun1)=1,IF(AND(YEAR(NovSun1+29)=CalendarYear,MONTH(NovSun1+29)=11),NovSun1+29,""),IF(AND(YEAR(NovSun1+36)=CalendarYear,MONTH(NovSun1+36)=11),NovSun1+36,""))</f>
        <v/>
      </c>
      <c r="D55" s="16" t="str">
        <f>IF(DAY(NovSun1)=1,IF(AND(YEAR(NovSun1+30)=CalendarYear,MONTH(NovSun1+30)=11),NovSun1+30,""),IF(AND(YEAR(NovSun1+37)=CalendarYear,MONTH(NovSun1+37)=11),NovSun1+37,""))</f>
        <v/>
      </c>
      <c r="E55" s="16" t="str">
        <f>IF(DAY(NovSun1)=1,IF(AND(YEAR(NovSun1+31)=CalendarYear,MONTH(NovSun1+31)=11),NovSun1+31,""),IF(AND(YEAR(NovSun1+38)=CalendarYear,MONTH(NovSun1+38)=11),NovSun1+38,""))</f>
        <v/>
      </c>
      <c r="F55" s="16" t="str">
        <f>IF(DAY(NovSun1)=1,IF(AND(YEAR(NovSun1+32)=CalendarYear,MONTH(NovSun1+32)=11),NovSun1+32,""),IF(AND(YEAR(NovSun1+39)=CalendarYear,MONTH(NovSun1+39)=11),NovSun1+39,""))</f>
        <v/>
      </c>
      <c r="G55" s="16" t="str">
        <f>IF(DAY(NovSun1)=1,IF(AND(YEAR(NovSun1+33)=CalendarYear,MONTH(NovSun1+33)=11),NovSun1+33,""),IF(AND(YEAR(NovSun1+40)=CalendarYear,MONTH(NovSun1+40)=11),NovSun1+40,""))</f>
        <v/>
      </c>
      <c r="H55" s="16" t="str">
        <f>IF(DAY(NovSun1)=1,IF(AND(YEAR(NovSun1+34)=CalendarYear,MONTH(NovSun1+34)=11),NovSun1+34,""),IF(AND(YEAR(NovSun1+41)=CalendarYear,MONTH(NovSun1+41)=11),NovSun1+41,""))</f>
        <v/>
      </c>
      <c r="I55" s="16" t="str">
        <f>IF(DAY(NovSun1)=1,IF(AND(YEAR(NovSun1+35)=CalendarYear,MONTH(NovSun1+35)=11),NovSun1+35,""),IF(AND(YEAR(NovSun1+42)=CalendarYear,MONTH(NovSun1+42)=11),NovSun1+42,""))</f>
        <v/>
      </c>
      <c r="J55" s="10"/>
      <c r="K55" s="17"/>
      <c r="L55" s="16" t="str">
        <f>IF(DAY(DecSun1)=1,IF(AND(YEAR(DecSun1+30)=CalendarYear,MONTH(DecSun1+30)=12),DecSun1+30,""),IF(AND(YEAR(DecSun1+37)=CalendarYear,MONTH(DecSun1+37)=12),DecSun1+37,""))</f>
        <v/>
      </c>
      <c r="M55" s="16" t="str">
        <f>IF(DAY(DecSun1)=1,IF(AND(YEAR(DecSun1+31)=CalendarYear,MONTH(DecSun1+31)=12),DecSun1+31,""),IF(AND(YEAR(DecSun1+38)=CalendarYear,MONTH(DecSun1+38)=12),DecSun1+38,""))</f>
        <v/>
      </c>
      <c r="N55" s="16" t="str">
        <f>IF(DAY(DecSun1)=1,IF(AND(YEAR(DecSun1+32)=CalendarYear,MONTH(DecSun1+32)=12),DecSun1+32,""),IF(AND(YEAR(DecSun1+39)=CalendarYear,MONTH(DecSun1+39)=12),DecSun1+39,""))</f>
        <v/>
      </c>
      <c r="O55" s="16" t="str">
        <f>IF(DAY(DecSun1)=1,IF(AND(YEAR(DecSun1+33)=CalendarYear,MONTH(DecSun1+33)=12),DecSun1+33,""),IF(AND(YEAR(DecSun1+40)=CalendarYear,MONTH(DecSun1+40)=12),DecSun1+40,""))</f>
        <v/>
      </c>
      <c r="P55" s="16" t="str">
        <f>IF(DAY(DecSun1)=1,IF(AND(YEAR(DecSun1+34)=CalendarYear,MONTH(DecSun1+34)=12),DecSun1+34,""),IF(AND(YEAR(DecSun1+41)=CalendarYear,MONTH(DecSun1+41)=12),DecSun1+41,""))</f>
        <v/>
      </c>
      <c r="Q55" s="16" t="str">
        <f>IF(DAY(DecSun1)=1,IF(AND(YEAR(DecSun1+35)=CalendarYear,MONTH(DecSun1+35)=12),DecSun1+35,""),IF(AND(YEAR(DecSun1+42)=CalendarYear,MONTH(DecSun1+42)=12),DecSun1+42,""))</f>
        <v/>
      </c>
      <c r="R55" s="10"/>
      <c r="S55" s="11"/>
      <c r="T55" s="10"/>
      <c r="U55" s="37"/>
    </row>
    <row r="56" spans="1:21" ht="15" customHeight="1" x14ac:dyDescent="0.25">
      <c r="C56" s="10"/>
      <c r="D56" s="10"/>
      <c r="E56" s="10"/>
      <c r="F56" s="10"/>
      <c r="G56" s="10"/>
      <c r="H56" s="10"/>
      <c r="I56" s="10"/>
      <c r="J56" s="10"/>
      <c r="K56" s="10"/>
      <c r="L56" s="10"/>
      <c r="M56" s="10"/>
      <c r="N56" s="10"/>
      <c r="O56" s="10"/>
      <c r="P56" s="10"/>
      <c r="Q56" s="10"/>
      <c r="R56" s="10"/>
      <c r="S56" s="10"/>
      <c r="T56" s="10"/>
      <c r="U56" s="26"/>
    </row>
    <row r="57" spans="1:21" ht="15" customHeight="1" x14ac:dyDescent="0.2">
      <c r="U57" s="3"/>
    </row>
    <row r="58" spans="1:21" ht="15" customHeight="1" x14ac:dyDescent="0.2"/>
    <row r="59" spans="1:21" ht="15" customHeight="1" x14ac:dyDescent="0.2"/>
    <row r="60" spans="1:21" ht="15" customHeight="1" x14ac:dyDescent="0.2"/>
    <row r="61" spans="1:21" ht="15" customHeight="1" x14ac:dyDescent="0.2"/>
    <row r="62" spans="1:21" ht="15" customHeight="1" x14ac:dyDescent="0.2"/>
    <row r="63" spans="1:21" ht="15" customHeight="1" x14ac:dyDescent="0.2"/>
    <row r="64" spans="1:21" ht="15" customHeight="1" x14ac:dyDescent="0.2"/>
    <row r="65" ht="15" customHeight="1" x14ac:dyDescent="0.2"/>
    <row r="66" ht="15" customHeight="1" x14ac:dyDescent="0.2"/>
    <row r="67" ht="15" customHeight="1" x14ac:dyDescent="0.2"/>
    <row r="68" ht="15" customHeight="1" x14ac:dyDescent="0.2"/>
    <row r="69" ht="15" customHeight="1" x14ac:dyDescent="0.2"/>
  </sheetData>
  <mergeCells count="16">
    <mergeCell ref="C1:F1"/>
    <mergeCell ref="B2:J2"/>
    <mergeCell ref="C3:I3"/>
    <mergeCell ref="K3:Q3"/>
    <mergeCell ref="U51:U55"/>
    <mergeCell ref="C39:I39"/>
    <mergeCell ref="K39:Q39"/>
    <mergeCell ref="C48:I48"/>
    <mergeCell ref="K48:Q48"/>
    <mergeCell ref="V3:W48"/>
    <mergeCell ref="C12:I12"/>
    <mergeCell ref="K12:Q12"/>
    <mergeCell ref="C21:I21"/>
    <mergeCell ref="K21:Q21"/>
    <mergeCell ref="C30:I30"/>
    <mergeCell ref="K30:Q30"/>
  </mergeCells>
  <phoneticPr fontId="2" type="noConversion"/>
  <dataValidations count="1">
    <dataValidation allowBlank="1" showInputMessage="1" showErrorMessage="1" errorTitle="Invalid Year" error="Enter a year from 1900 to 9999, or use the scroll bar to find a year." sqref="C1" xr:uid="{00000000-0002-0000-0000-000000000000}"/>
  </dataValidations>
  <hyperlinks>
    <hyperlink ref="U48" r:id="rId1" xr:uid="{DB7C2E11-0EA1-4621-8829-EF3382988231}"/>
  </hyperlinks>
  <printOptions horizontalCentered="1" verticalCentered="1"/>
  <pageMargins left="0.5" right="0.5" top="0.5" bottom="0.5" header="0.3" footer="0.3"/>
  <pageSetup scale="65"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33" r:id="rId5" name="Spinner">
              <controlPr defaultSize="0" print="0" autoPict="0" altText="Use the spinner button to change calendar year or enter year in cell C1">
                <anchor moveWithCells="1">
                  <from>
                    <xdr:col>1</xdr:col>
                    <xdr:colOff>114300</xdr:colOff>
                    <xdr:row>0</xdr:row>
                    <xdr:rowOff>38100</xdr:rowOff>
                  </from>
                  <to>
                    <xdr:col>1</xdr:col>
                    <xdr:colOff>266700</xdr:colOff>
                    <xdr:row>0</xdr:row>
                    <xdr:rowOff>342900</xdr:rowOff>
                  </to>
                </anchor>
              </controlPr>
            </control>
          </mc:Choice>
        </mc:AlternateContent>
      </controls>
    </mc:Choice>
  </mc:AlternateContent>
  <tableParts count="12">
    <tablePart r:id="rId6"/>
    <tablePart r:id="rId7"/>
    <tablePart r:id="rId8"/>
    <tablePart r:id="rId9"/>
    <tablePart r:id="rId10"/>
    <tablePart r:id="rId11"/>
    <tablePart r:id="rId12"/>
    <tablePart r:id="rId13"/>
    <tablePart r:id="rId14"/>
    <tablePart r:id="rId15"/>
    <tablePart r:id="rId16"/>
    <tablePart r:id="rId17"/>
  </tableParts>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1" ma:contentTypeDescription="Create a new document." ma:contentTypeScope="" ma:versionID="9677210f24a1be23c92c90fd886aa0aa">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60e05723c5c1908df1a1a4ebf11d344e"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477D36-9C31-4E01-8098-E1A11F5C4BF3}">
  <ds:schemaRefs>
    <ds:schemaRef ds:uri="http://schemas.microsoft.com/office/2006/metadata/properties"/>
    <ds:schemaRef ds:uri="http://schemas.microsoft.com/office/infopath/2007/PartnerControls"/>
    <ds:schemaRef ds:uri="71af3243-3dd4-4a8d-8c0d-dd76da1f02a5"/>
  </ds:schemaRefs>
</ds:datastoreItem>
</file>

<file path=customXml/itemProps2.xml><?xml version="1.0" encoding="utf-8"?>
<ds:datastoreItem xmlns:ds="http://schemas.openxmlformats.org/officeDocument/2006/customXml" ds:itemID="{9F910982-F24E-49CE-AAE3-0CDBB69F7F11}">
  <ds:schemaRefs>
    <ds:schemaRef ds:uri="http://schemas.microsoft.com/sharepoint/v3/contenttype/forms"/>
  </ds:schemaRefs>
</ds:datastoreItem>
</file>

<file path=customXml/itemProps3.xml><?xml version="1.0" encoding="utf-8"?>
<ds:datastoreItem xmlns:ds="http://schemas.openxmlformats.org/officeDocument/2006/customXml" ds:itemID="{CE7B6DD9-B1A1-4CCF-BA6C-C388D2464C4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Yearly Calendar</vt:lpstr>
      <vt:lpstr>CalendarYear</vt:lpstr>
      <vt:lpstr>'Yearly Calendar'!Print_Area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2019-06-15T10:14:58Z</dcterms:created>
  <dcterms:modified xsi:type="dcterms:W3CDTF">2024-04-16T10:03:25Z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